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updateLinks="never" codeName="ThisWorkbook"/>
  <bookViews>
    <workbookView xWindow="108" yWindow="-60" windowWidth="19116" windowHeight="11028" tabRatio="927"/>
  </bookViews>
  <sheets>
    <sheet name="Projection Calcs" sheetId="55" r:id="rId1"/>
  </sheets>
  <definedNames>
    <definedName name="Aspect_Ratio" localSheetId="0">'Projection Calcs'!$B$53:$B$58</definedName>
    <definedName name="Aspect_Ratios">'Projection Calcs'!$B$53:$B$58</definedName>
    <definedName name="Checkerboard" localSheetId="0">'Projection Calcs'!$N$37:$O$41</definedName>
    <definedName name="_xlnm.Print_Area" localSheetId="0">'Projection Calcs'!$B$1:$L$62</definedName>
    <definedName name="Screen_Ratio_Height_Calc_Table">'Projection Calcs'!$B$53:$B$58</definedName>
  </definedNames>
  <calcPr calcId="125725" iterateCount="10" fullPrecision="0"/>
</workbook>
</file>

<file path=xl/calcChain.xml><?xml version="1.0" encoding="utf-8"?>
<calcChain xmlns="http://schemas.openxmlformats.org/spreadsheetml/2006/main">
  <c r="N59" i="55"/>
  <c r="G11"/>
  <c r="H11" s="1"/>
  <c r="H9"/>
  <c r="I11" l="1"/>
  <c r="H31"/>
  <c r="G12" l="1"/>
  <c r="F31"/>
  <c r="J31"/>
  <c r="I31"/>
  <c r="O14"/>
  <c r="N37"/>
  <c r="N36"/>
  <c r="N38"/>
  <c r="N39"/>
  <c r="N40"/>
  <c r="N41"/>
  <c r="H12" l="1"/>
  <c r="I12" s="1"/>
  <c r="G24"/>
  <c r="G23"/>
  <c r="C28"/>
  <c r="J11"/>
  <c r="C10" s="1"/>
  <c r="D30"/>
  <c r="C30" l="1"/>
  <c r="B58"/>
  <c r="B57"/>
  <c r="B56"/>
  <c r="B54"/>
  <c r="B55"/>
  <c r="B53"/>
  <c r="G31" l="1"/>
  <c r="D31"/>
  <c r="L31" s="1"/>
  <c r="K31" l="1"/>
  <c r="J30" s="1"/>
  <c r="C9" l="1"/>
  <c r="N14" l="1"/>
  <c r="Q14" s="1"/>
  <c r="C21"/>
  <c r="C22" s="1"/>
  <c r="C14"/>
  <c r="P14" l="1"/>
  <c r="R14" s="1"/>
  <c r="T14" l="1"/>
  <c r="C23" s="1"/>
  <c r="S14"/>
</calcChain>
</file>

<file path=xl/comments1.xml><?xml version="1.0" encoding="utf-8"?>
<comments xmlns="http://schemas.openxmlformats.org/spreadsheetml/2006/main">
  <authors>
    <author>mfay</author>
    <author>Mike Fay</author>
    <author>MF</author>
  </authors>
  <commentList>
    <comment ref="B3" authorId="0">
      <text>
        <r>
          <rPr>
            <b/>
            <sz val="11"/>
            <color indexed="81"/>
            <rFont val="Arial"/>
            <family val="2"/>
          </rPr>
          <t xml:space="preserve">
General Notes and Instructions:
</t>
        </r>
        <r>
          <rPr>
            <sz val="11"/>
            <color indexed="81"/>
            <rFont val="Arial"/>
            <family val="2"/>
          </rPr>
          <t xml:space="preserve">This is a projection system modeling application. It is not brand specific.
</t>
        </r>
        <r>
          <rPr>
            <b/>
            <sz val="11"/>
            <color indexed="81"/>
            <rFont val="Arial"/>
            <family val="2"/>
          </rPr>
          <t xml:space="preserve">
</t>
        </r>
        <r>
          <rPr>
            <sz val="11"/>
            <color indexed="81"/>
            <rFont val="Arial"/>
            <family val="2"/>
          </rPr>
          <t xml:space="preserve">AV system designers are often required to specify projection systems without the benefit of having actual, field-conditions data available. This application was initially developed -- with ongoing refinements -- to help the designer work through various scenarios in order to find the best, most cost-effective projection solution. 
Every green cell should have data input. There are a minimum of nine cells that must have project-specific data input. All others may be filled with default, estimated or measured data values.
Some cells have conditional formatting that causes the cell color to change depending on the values entered. For the most part, if a cell turns light or dark red, it is a warning you've entered a value that is out of literal or recommended range.
Some cells may change through multiple colors. The Contrast Ratio cell is a good example. As the results reach various qualitative thresholds, the color changes as the CR value becomes worse and worse.
Another example appears in the Checkerboard CR cell. Here three colors are used. The green is default. If a value less than the default is entered, the cell turns light red. If a value greater than the default is entered, the cell turns grey.
Whenever a cell turns grey, it indicates that CR performance is being improved by the new value. If the cell turns light red, it is an indicator the CR performance is being degraded.
Hopefully, this spreadsheet helps you quickly find an acceptable projection solution. If you have trouble using the app please contact GraceNote Design Studio via email: mfay.gracenote@gmail.com
</t>
        </r>
      </text>
    </comment>
    <comment ref="B6" authorId="0">
      <text>
        <r>
          <rPr>
            <sz val="10"/>
            <color indexed="81"/>
            <rFont val="Arial"/>
            <family val="2"/>
          </rPr>
          <t xml:space="preserve">It is helpful to turn off the cursor advancement feature. Do this so that after pressing the Enter key the cursor stays in the current cell, rather than jumping to the next possible cell.
To turn off cursor advancement, click on the Office or Orb Button in the upper left corner, then select Excel Options, then Advanced.
This will open an Editing Options window. At the top of that window, uncheck the box next to this statement: "After pressing Enter, move selection". This will cause the cursor to stay in the cell that you are currently working on, until you use your mouse or the tab key to move to another cell.
With some versions of Excel, the directions above don't work properly. If you find that unchecking the dialog box doesn't work, do this instead: Leave the dialog box checked, but select "Left" as the direction the cursor should move. Though it doesn't make sense, this should freeze the cursor in the current cell after pressing Enter.
To restore the cursor movement, go back and check the "After pressing Enter, move selection" box, and select either "Down" or "Right".
</t>
        </r>
      </text>
    </comment>
    <comment ref="C8" authorId="1">
      <text>
        <r>
          <rPr>
            <sz val="10"/>
            <color indexed="81"/>
            <rFont val="Arial"/>
            <family val="2"/>
          </rPr>
          <t>Enter ANSI Lumens specified by manufacturer.</t>
        </r>
        <r>
          <rPr>
            <b/>
            <sz val="9"/>
            <color indexed="81"/>
            <rFont val="Tahoma"/>
            <family val="2"/>
          </rPr>
          <t xml:space="preserve">
</t>
        </r>
      </text>
    </comment>
    <comment ref="G9" authorId="0">
      <text>
        <r>
          <rPr>
            <sz val="10"/>
            <color indexed="81"/>
            <rFont val="Arial"/>
            <family val="2"/>
          </rPr>
          <t>Enter the screen width or diagonal dimension here. Only use inches as the unit of measurement.</t>
        </r>
        <r>
          <rPr>
            <sz val="9"/>
            <color indexed="81"/>
            <rFont val="Tahoma"/>
            <family val="2"/>
          </rPr>
          <t xml:space="preserve">
</t>
        </r>
      </text>
    </comment>
    <comment ref="H9" authorId="0">
      <text>
        <r>
          <rPr>
            <sz val="10"/>
            <color indexed="81"/>
            <rFont val="Arial"/>
            <family val="2"/>
          </rPr>
          <t>Some numbers below may be very slightly different than what you might expect. This is due to 2 decimal rounding.</t>
        </r>
      </text>
    </comment>
    <comment ref="C11" authorId="1">
      <text>
        <r>
          <rPr>
            <sz val="10"/>
            <color indexed="81"/>
            <rFont val="Arial"/>
            <family val="2"/>
          </rPr>
          <t>Enter screen gain here.
Notice: a 1.00 screen gain is the pivot point for improving CR. 
A screen gain of less than 1.00 will improve the CR score. So too will a gain of more than 1.00. 
The trade-offs come in the areas of FL and viewing angles.</t>
        </r>
      </text>
    </comment>
    <comment ref="H13" authorId="2">
      <text>
        <r>
          <rPr>
            <b/>
            <sz val="10"/>
            <color indexed="81"/>
            <rFont val="Arial"/>
            <family val="2"/>
          </rPr>
          <t>Standard &amp; Custom Aspect Ratios</t>
        </r>
        <r>
          <rPr>
            <sz val="10"/>
            <color indexed="81"/>
            <rFont val="Arial"/>
            <family val="2"/>
          </rPr>
          <t xml:space="preserve">
Select the appropriate aspect ratio factor from the dropdown list. If not sure, see the table of Common Aspect Ratio Factors below.
If you need to use a custom aspect ratio, enter the decimal value in the cell directly below, then use the dropdown list to select the custom number.</t>
        </r>
      </text>
    </comment>
    <comment ref="H14" authorId="0">
      <text>
        <r>
          <rPr>
            <sz val="10"/>
            <color indexed="81"/>
            <rFont val="Arial"/>
            <family val="2"/>
          </rPr>
          <t>This cell must contain a number less than 1.</t>
        </r>
      </text>
    </comment>
    <comment ref="C15" authorId="1">
      <text>
        <r>
          <rPr>
            <sz val="10"/>
            <color indexed="81"/>
            <rFont val="Arial"/>
            <family val="2"/>
          </rPr>
          <t>Enter the factor for front or rear projection type here.
0.20 is the default value. If screen-specific value is known, enter that number.</t>
        </r>
      </text>
    </comment>
    <comment ref="C16" authorId="1">
      <text>
        <r>
          <rPr>
            <sz val="10"/>
            <color indexed="81"/>
            <rFont val="Arial"/>
            <family val="2"/>
          </rPr>
          <t>Enter estimated or measured ambient light value here. If needed, see references below. 25 is a good place to start if you're not sure.</t>
        </r>
      </text>
    </comment>
    <comment ref="C17" authorId="0">
      <text>
        <r>
          <rPr>
            <sz val="10"/>
            <color indexed="81"/>
            <rFont val="Arial"/>
            <family val="2"/>
          </rPr>
          <t xml:space="preserve">If field measurements are taken per ANSI/ISO standards, enter the measured checkerboard contrast ratio here.
If field measurements are not available, use 80:1 as a conservative default value, but drop the :1 ratio indicator. Only enter the primary number. 
</t>
        </r>
      </text>
    </comment>
    <comment ref="C18" authorId="0">
      <text>
        <r>
          <rPr>
            <sz val="10"/>
            <color indexed="81"/>
            <rFont val="Arial"/>
            <family val="2"/>
          </rPr>
          <t xml:space="preserve">To support modern screen technologies, such as those made by DNP and others, this SRF cell provides a place for known values. 
Standard white, front projection screens have a typical value of 25%. Enter 25 if you don't have the manufacturer's specific value, otherwise, enter a known value.
</t>
        </r>
      </text>
    </comment>
    <comment ref="G22" authorId="1">
      <text>
        <r>
          <rPr>
            <sz val="10"/>
            <color indexed="81"/>
            <rFont val="Arial"/>
            <family val="2"/>
          </rPr>
          <t>Enter the distance from the screen to the furthest seat</t>
        </r>
      </text>
    </comment>
    <comment ref="G28" authorId="0">
      <text>
        <r>
          <rPr>
            <sz val="10"/>
            <color indexed="81"/>
            <rFont val="Arial"/>
            <family val="2"/>
          </rPr>
          <t xml:space="preserve">Check this box if the actual lens speed is unknown. When checked, an automatic LDF of 90% is applied, regardless of the RTR.
Note: The LDF is the remaining percentage of light that passes through the lens. </t>
        </r>
      </text>
    </comment>
    <comment ref="H28" authorId="2">
      <text>
        <r>
          <rPr>
            <sz val="10"/>
            <color indexed="81"/>
            <rFont val="Arial"/>
            <family val="2"/>
          </rPr>
          <t>Enter the value specified by the manufacturer.</t>
        </r>
      </text>
    </comment>
    <comment ref="J28" authorId="1">
      <text>
        <r>
          <rPr>
            <sz val="10"/>
            <color indexed="81"/>
            <rFont val="Arial"/>
            <family val="2"/>
          </rPr>
          <t>If using a fixed lens, enter the ratio here and again in the cell directly below.</t>
        </r>
      </text>
    </comment>
    <comment ref="C29" authorId="1">
      <text>
        <r>
          <rPr>
            <sz val="10"/>
            <color indexed="81"/>
            <rFont val="Arial"/>
            <family val="2"/>
          </rPr>
          <t>Enter the distance between the screen and the front bezel of the projector case.</t>
        </r>
      </text>
    </comment>
    <comment ref="F29" authorId="1">
      <text>
        <r>
          <rPr>
            <sz val="10"/>
            <color indexed="81"/>
            <rFont val="Arial"/>
            <family val="2"/>
          </rPr>
          <t>Remember to un-check the "Unknown Lens Speed" dialog box above if entering actual "wide" and "tele" values. 
If a fixed lens has only one f #, enter the same number into this cell and the one directly below.</t>
        </r>
      </text>
    </comment>
    <comment ref="G29" authorId="0">
      <text>
        <r>
          <rPr>
            <sz val="10"/>
            <color indexed="81"/>
            <rFont val="Arial"/>
            <family val="2"/>
          </rPr>
          <t xml:space="preserve">When using known lens speed values, this cell MUST contain the lowest f number of the specified projector's </t>
        </r>
        <r>
          <rPr>
            <i/>
            <sz val="10"/>
            <color indexed="81"/>
            <rFont val="Arial"/>
            <family val="2"/>
          </rPr>
          <t>standard</t>
        </r>
        <r>
          <rPr>
            <sz val="10"/>
            <color indexed="81"/>
            <rFont val="Arial"/>
            <family val="2"/>
          </rPr>
          <t xml:space="preserve"> lens. Enter the value even if using the standard lens.
This is necessary to provide the appropriate LDF offset, if any, between the standard lens and the actual lens required.
This value should always be equal to or less than the value entered in the cell immediately to it's left.
This cell can only be blank if the "Calculate Using Unknown Lens Speed" box (directly above) is checked.</t>
        </r>
      </text>
    </comment>
    <comment ref="H29" authorId="2">
      <text>
        <r>
          <rPr>
            <sz val="10"/>
            <color indexed="81"/>
            <rFont val="Arial"/>
            <family val="2"/>
          </rPr>
          <t>Enter the value specified by the manufacturer.</t>
        </r>
      </text>
    </comment>
    <comment ref="C30" authorId="1">
      <text>
        <r>
          <rPr>
            <b/>
            <sz val="10"/>
            <color indexed="81"/>
            <rFont val="Arial"/>
            <family val="2"/>
          </rPr>
          <t xml:space="preserve">WARNING: </t>
        </r>
        <r>
          <rPr>
            <sz val="10"/>
            <color indexed="81"/>
            <rFont val="Arial"/>
            <family val="2"/>
          </rPr>
          <t>The Required Throw Ratio (RTR) number must be within the Min/Max throw range of the specified lens. 
Note: In some scenarios you may not see an LDF percentage lower than 100% until you've entered an RTR that is greater than the half-way point in the zoom range. This is an important detail to remember. If you never see a number below 100%, you may have made a mistake entering other values.   
If the LDF is below 0.70%, there's a good chance the RTR is above the Max allowable value.
Never design exactly on the published Min/Max extremes, because most quality lenses have a +/- 5% production tolerance.
To be safe, de-rate the manufacturers throw ratios by 0.1 inside the specified Min/Max boundaries. Example: if the Min/Max are 1.6 and 2.4, try to work within the range of 1.7 and 2.3.
Lean toward the smaller number whenever possible, because that will result in the highest LDF percentage and the brightest possible image.</t>
        </r>
      </text>
    </comment>
    <comment ref="D30" authorId="1">
      <text>
        <r>
          <rPr>
            <sz val="10"/>
            <color indexed="81"/>
            <rFont val="Arial"/>
            <family val="2"/>
          </rPr>
          <t>This is the mid-point between the Min./Max. throw ratios you've entered.</t>
        </r>
      </text>
    </comment>
    <comment ref="F30" authorId="1">
      <text>
        <r>
          <rPr>
            <sz val="10"/>
            <color indexed="81"/>
            <rFont val="Arial"/>
            <family val="2"/>
          </rPr>
          <t>Unless you're using a fixed lens, the value in this cell must be larger than the "wide" cell value directly above.</t>
        </r>
      </text>
    </comment>
    <comment ref="H30" authorId="2">
      <text>
        <r>
          <rPr>
            <b/>
            <sz val="10"/>
            <color indexed="81"/>
            <rFont val="Arial"/>
            <family val="2"/>
          </rPr>
          <t xml:space="preserve">Lens Dimming Factor
</t>
        </r>
        <r>
          <rPr>
            <sz val="10"/>
            <color indexed="81"/>
            <rFont val="Arial"/>
            <family val="2"/>
          </rPr>
          <t>For any given projector, LDF calculations use the range of throw ratios and "f" numbers (lens speeds) available from a family of compatible lenses.
Zoom lenses allow the most light to pass though at the lower (Wide) end of the zoom range. As the throw ratio increases toward the higher end (Tele), less light is able to effectively pass through the lens, thus reducing the usable light being produced by the light engine..
The formulas used in this spreadsheet attempt to produce a percentage of total available light that can be delivered to the screen based on the distance between the projector and screen, the RTR, and the speed of the lens. If you can't find the exact "f" numbers, check the box labeled, "Calculate Using Default Standard Lens Speed. This will return a nominal value of 90%, which is a safe place to start.
The mid-zoom value is the ratio that should have been used by the manufacturer when determining their ANSI lumen spec. However, there is no industry standard or requirement to do so. Some companies hype their lumens spec by using the very fastest lens setting they offer. You won't find testing details on any spec sheet. If you want to know for sure, you'll have to contact the mfr. To help compensate for this, I've forced the LDF results to not exceed 100% as the RTR moves above the mid-point of the specified zoom range.
Also, it's never a good idea to sit right at either extreme of the specified range of ratios. Try to back off by 0.1 at either extreme of the range. Providing your RTR stays within the appropriate throw-ratio specs,  an LDF of 100% is the best result you can expect. 70% is about the worst.</t>
        </r>
      </text>
    </comment>
    <comment ref="J30" authorId="1">
      <text>
        <r>
          <rPr>
            <sz val="10"/>
            <color indexed="81"/>
            <rFont val="Arial"/>
            <family val="2"/>
          </rPr>
          <t xml:space="preserve">This is the reciprocal, net percentage used to de-rate the specified ANSI lumens. The de-rated value is used to calculate FL &amp; CR.
In other words, the LDF is the remaining percentage of light that passes through the lens. </t>
        </r>
      </text>
    </comment>
  </commentList>
</comments>
</file>

<file path=xl/sharedStrings.xml><?xml version="1.0" encoding="utf-8"?>
<sst xmlns="http://schemas.openxmlformats.org/spreadsheetml/2006/main" count="186" uniqueCount="179">
  <si>
    <t>Date:</t>
  </si>
  <si>
    <t>Project:</t>
  </si>
  <si>
    <t>Projector:</t>
  </si>
  <si>
    <t>Screen:</t>
  </si>
  <si>
    <t>Projector Output (La):</t>
  </si>
  <si>
    <t>Height</t>
  </si>
  <si>
    <t>Diagonal</t>
  </si>
  <si>
    <t>Feet</t>
  </si>
  <si>
    <t>Aspect Ratio</t>
  </si>
  <si>
    <t>Contrast Ratio:</t>
  </si>
  <si>
    <t>Distance to Screen:</t>
  </si>
  <si>
    <t>La = projector lumens</t>
  </si>
  <si>
    <t>Lb = screen black level</t>
  </si>
  <si>
    <t>p   = front or rear screen</t>
  </si>
  <si>
    <t>Lamb = ambient light</t>
  </si>
  <si>
    <t>Situation</t>
  </si>
  <si>
    <t>Ft-Candles</t>
  </si>
  <si>
    <t>Typical living room – fully lit</t>
  </si>
  <si>
    <t>10-20</t>
  </si>
  <si>
    <t>Typical living room  - dimmed for ambiance</t>
  </si>
  <si>
    <t>5-10</t>
  </si>
  <si>
    <t>Kitchen work space</t>
  </si>
  <si>
    <t>20-40</t>
  </si>
  <si>
    <t>Darkened theater w/”Aircraft” aisle lights</t>
  </si>
  <si>
    <t>less than 3</t>
  </si>
  <si>
    <t>Typical office w/fluorescent lights</t>
  </si>
  <si>
    <t>25-50</t>
  </si>
  <si>
    <t>Outdoors in the noontime sun</t>
  </si>
  <si>
    <t>50-100</t>
  </si>
  <si>
    <t>Outdoors at dusk</t>
  </si>
  <si>
    <t>Outdoors in a residential area, full moon</t>
  </si>
  <si>
    <t>3-7</t>
  </si>
  <si>
    <t>Operating room</t>
  </si>
  <si>
    <t>100-250</t>
  </si>
  <si>
    <t>Merchandise store in a mall</t>
  </si>
  <si>
    <t>10-50</t>
  </si>
  <si>
    <t xml:space="preserve">General self serve store (Wal-Mart) </t>
  </si>
  <si>
    <t>100-200</t>
  </si>
  <si>
    <t>Typical restaurant</t>
  </si>
  <si>
    <t>3-15</t>
  </si>
  <si>
    <t>Hotel lobby</t>
  </si>
  <si>
    <t>Outdoors, bright, cloud-covered daylight</t>
  </si>
  <si>
    <t>50</t>
  </si>
  <si>
    <t>Bright studio or stage lighting</t>
  </si>
  <si>
    <t>SMPTE for Theaters</t>
  </si>
  <si>
    <t>16 - 20</t>
  </si>
  <si>
    <t>Target for dimly lit room</t>
  </si>
  <si>
    <t xml:space="preserve">Target for Moderate room </t>
  </si>
  <si>
    <t>Target for Boardroom</t>
  </si>
  <si>
    <t>Target for Worship</t>
  </si>
  <si>
    <t>Target for Tradeshow</t>
  </si>
  <si>
    <t>20 - 25</t>
  </si>
  <si>
    <t>35 - 50</t>
  </si>
  <si>
    <t>50 - 75</t>
  </si>
  <si>
    <t>75 - 125</t>
  </si>
  <si>
    <t>25 - 40</t>
  </si>
  <si>
    <t>Ft. Lamberts:</t>
  </si>
  <si>
    <t>Lumens per SF:</t>
  </si>
  <si>
    <t>Projector, Screen &amp; Ambient Light Specs</t>
  </si>
  <si>
    <t>4:3</t>
  </si>
  <si>
    <t>17:10</t>
  </si>
  <si>
    <t>15:10</t>
  </si>
  <si>
    <t>16:10</t>
  </si>
  <si>
    <t>16:9</t>
  </si>
  <si>
    <t>Screen Width:</t>
  </si>
  <si>
    <t>2.35:1</t>
  </si>
  <si>
    <t>Screen Ratio Height Calc Table</t>
  </si>
  <si>
    <t>Ratio 1</t>
  </si>
  <si>
    <t>Ratio 2</t>
  </si>
  <si>
    <t>Decimal</t>
  </si>
  <si>
    <t>Common Industry References Below</t>
  </si>
  <si>
    <t>Common Aspect Ratio Factors</t>
  </si>
  <si>
    <t>Min.</t>
  </si>
  <si>
    <t>Max.</t>
  </si>
  <si>
    <t>Abbreviations</t>
  </si>
  <si>
    <t>Ambient Light Measurements in Typical Situations</t>
  </si>
  <si>
    <t>%</t>
  </si>
  <si>
    <t>15:10 = 1.50 = 0.6667</t>
  </si>
  <si>
    <t>16:10 = 1.60 = 0.6250</t>
  </si>
  <si>
    <t>2.35:1 = 2.35 = 0.4255</t>
  </si>
  <si>
    <t xml:space="preserve">    4:3 = 1.33 = 0.7500</t>
  </si>
  <si>
    <t xml:space="preserve">   16:9 = 1.78 = 0.5625</t>
  </si>
  <si>
    <t xml:space="preserve"> 17:10 = 1.70 = 0.5882</t>
  </si>
  <si>
    <t>Lens Throw and Speed Calcs</t>
  </si>
  <si>
    <t>Lumens, Ft. Lamberts &amp; Contrast Ratio Results</t>
  </si>
  <si>
    <t xml:space="preserve"> Typical for a screen gain of 1.0</t>
  </si>
  <si>
    <t xml:space="preserve"> Sq. Ft.</t>
  </si>
  <si>
    <t xml:space="preserve"> Per mfr. spec.</t>
  </si>
  <si>
    <t xml:space="preserve"> Ft. Lamberts &amp; Contrast Ratio Calculator</t>
  </si>
  <si>
    <t>Lens Throw Ratio &gt;</t>
  </si>
  <si>
    <t>LDF &gt;</t>
  </si>
  <si>
    <t>Screen Height Guidelines &amp; Calculator</t>
  </si>
  <si>
    <t>Actual Lens f # (Wide):</t>
  </si>
  <si>
    <t>Actual Lens f # (Tele):</t>
  </si>
  <si>
    <t xml:space="preserve"> ANSI lumens spec.</t>
  </si>
  <si>
    <t>Usable Lumens:</t>
  </si>
  <si>
    <t>Screen Size:</t>
  </si>
  <si>
    <t>Screen Gain:</t>
  </si>
  <si>
    <t>Black Level (Lb):</t>
  </si>
  <si>
    <t>Front/Rear Screen (p):</t>
  </si>
  <si>
    <t>Ambient Light (Lamb):</t>
  </si>
  <si>
    <t>Screen Half Gain Angle:</t>
  </si>
  <si>
    <t>Off Axis Viewing Angle:</t>
  </si>
  <si>
    <t xml:space="preserve"> Available lumens after LDF</t>
  </si>
  <si>
    <t xml:space="preserve"> Degrees, per mfr. spec.</t>
  </si>
  <si>
    <t xml:space="preserve"> If RED, max viewing angle has been exceeded</t>
  </si>
  <si>
    <t xml:space="preserve"> Usable ANSI lumens / Image Area x 0.02</t>
  </si>
  <si>
    <t xml:space="preserve"> Foot candles, measured or estimated</t>
  </si>
  <si>
    <t xml:space="preserve"> 50 fL is minimum. See benchmarks below</t>
  </si>
  <si>
    <t>Copyright 2016 - 2018 | Michael Fay | All Rights Reserved</t>
  </si>
  <si>
    <t xml:space="preserve"> Use 1.0 if front, 0.20 if rear projection screen</t>
  </si>
  <si>
    <t>10-15 is minimum goal. See benchmarks below</t>
  </si>
  <si>
    <t>Da-Lite - Tensioned Advantage Electrol</t>
  </si>
  <si>
    <t>Hitachi - CP-WU9410</t>
  </si>
  <si>
    <t>60:1</t>
  </si>
  <si>
    <t>80:1</t>
  </si>
  <si>
    <t>100:1</t>
  </si>
  <si>
    <t>150:1</t>
  </si>
  <si>
    <t>200:1</t>
  </si>
  <si>
    <t>Fair</t>
  </si>
  <si>
    <t>Good</t>
  </si>
  <si>
    <t>Very Good</t>
  </si>
  <si>
    <t>Excellent</t>
  </si>
  <si>
    <t>Fantastic</t>
  </si>
  <si>
    <t>Poor</t>
  </si>
  <si>
    <t>40:1</t>
  </si>
  <si>
    <t>0-4</t>
  </si>
  <si>
    <t>20-30</t>
  </si>
  <si>
    <t>30-40</t>
  </si>
  <si>
    <t>40+</t>
  </si>
  <si>
    <t>SRF:</t>
  </si>
  <si>
    <t>B+R</t>
  </si>
  <si>
    <t>R</t>
  </si>
  <si>
    <t>B</t>
  </si>
  <si>
    <t xml:space="preserve"> Use Default or Field Measurements </t>
  </si>
  <si>
    <t xml:space="preserve"> Screen Reflectance Factor</t>
  </si>
  <si>
    <t>Check sum</t>
  </si>
  <si>
    <t>3M-2011 PISCR &amp; ANSI Benchmarks</t>
  </si>
  <si>
    <r>
      <t>Worship:</t>
    </r>
    <r>
      <rPr>
        <sz val="10"/>
        <color indexed="63"/>
        <rFont val="Arial"/>
        <family val="2"/>
      </rPr>
      <t xml:space="preserve"> 18-40 for Song Text, IMAG, Power Point &amp; Video.</t>
    </r>
  </si>
  <si>
    <r>
      <t xml:space="preserve">Media &amp; Entertainment: </t>
    </r>
    <r>
      <rPr>
        <sz val="10"/>
        <color indexed="63"/>
        <rFont val="Arial"/>
        <family val="2"/>
      </rPr>
      <t>15-60 for Video, Web &amp; Gaming</t>
    </r>
  </si>
  <si>
    <r>
      <t xml:space="preserve">Entertainment: </t>
    </r>
    <r>
      <rPr>
        <sz val="10"/>
        <color indexed="63"/>
        <rFont val="Arial"/>
        <family val="2"/>
      </rPr>
      <t>50-150 for Video, Moderate to Quality Theater Image.</t>
    </r>
  </si>
  <si>
    <r>
      <t xml:space="preserve">THX Theater: </t>
    </r>
    <r>
      <rPr>
        <sz val="10"/>
        <color indexed="63"/>
        <rFont val="Arial"/>
        <family val="2"/>
      </rPr>
      <t>150 or higher for Truly Cinematic Quality, Studio Review Rooms, Flagship Commercial Theaters</t>
    </r>
  </si>
  <si>
    <r>
      <t>Conference Rooms, Board Rooms, Training Rooms:</t>
    </r>
    <r>
      <rPr>
        <sz val="10"/>
        <color indexed="63"/>
        <rFont val="Arial"/>
        <family val="2"/>
      </rPr>
      <t xml:space="preserve"> 8-20 for Power Point, Spreadsheets &amp; video conference and video</t>
    </r>
  </si>
  <si>
    <r>
      <rPr>
        <b/>
        <sz val="10"/>
        <color indexed="63"/>
        <rFont val="Arial"/>
        <family val="2"/>
      </rPr>
      <t>7:1</t>
    </r>
    <r>
      <rPr>
        <sz val="10"/>
        <color indexed="63"/>
        <rFont val="Arial"/>
        <family val="2"/>
      </rPr>
      <t xml:space="preserve"> - Basic information viewing. Typical lighting. Passive engagement.</t>
    </r>
  </si>
  <si>
    <r>
      <rPr>
        <b/>
        <sz val="10"/>
        <color indexed="63"/>
        <rFont val="Arial"/>
        <family val="2"/>
      </rPr>
      <t>50:1</t>
    </r>
    <r>
      <rPr>
        <sz val="10"/>
        <color indexed="63"/>
        <rFont val="Arial"/>
        <family val="2"/>
      </rPr>
      <t xml:space="preserve"> - Critical decision making. The viewer is fully engaged with the details of the content.</t>
    </r>
  </si>
  <si>
    <r>
      <rPr>
        <b/>
        <sz val="10"/>
        <color indexed="63"/>
        <rFont val="Arial"/>
        <family val="2"/>
      </rPr>
      <t>80:1</t>
    </r>
    <r>
      <rPr>
        <sz val="10"/>
        <color indexed="63"/>
        <rFont val="Arial"/>
        <family val="2"/>
      </rPr>
      <t xml:space="preserve"> - Full motion video. Viewer is able to discern key elements in the full motion video, including details  that are necessary to support the story line and intent.</t>
    </r>
  </si>
  <si>
    <t>Example Evaluation</t>
  </si>
  <si>
    <t>Yellow cells have formulas and answers</t>
  </si>
  <si>
    <t>Ref. Ft. Lambert Benchmarks</t>
  </si>
  <si>
    <t xml:space="preserve"> Note: Foot Lamberts and Contrast Ratio are most important factors</t>
  </si>
  <si>
    <t>Lens:</t>
  </si>
  <si>
    <t>SD-903W</t>
  </si>
  <si>
    <t>Screen Material:</t>
  </si>
  <si>
    <t>HD Progressive 1.3</t>
  </si>
  <si>
    <t>Gain Factor</t>
  </si>
  <si>
    <t>Room:</t>
  </si>
  <si>
    <t>Conference Room</t>
  </si>
  <si>
    <t>Required Throw Ratio:</t>
  </si>
  <si>
    <t>Enter known values in light green cells</t>
  </si>
  <si>
    <t>See Cursor Advancement Note Here</t>
  </si>
  <si>
    <r>
      <rPr>
        <b/>
        <sz val="10"/>
        <color indexed="63"/>
        <rFont val="Arial"/>
        <family val="2"/>
      </rPr>
      <t>15:1</t>
    </r>
    <r>
      <rPr>
        <sz val="10"/>
        <color indexed="63"/>
        <rFont val="Arial"/>
        <family val="2"/>
      </rPr>
      <t xml:space="preserve"> - Basic decision making. Viewer is actively engaged with content.</t>
    </r>
  </si>
  <si>
    <t>General Instructions</t>
  </si>
  <si>
    <t>ANSI Checkerboard CR:</t>
  </si>
  <si>
    <t>Width</t>
  </si>
  <si>
    <t>Total Sq. Ft.</t>
  </si>
  <si>
    <t>&lt; Screen size in feet</t>
  </si>
  <si>
    <t>&lt; Screen size in inches</t>
  </si>
  <si>
    <t>&lt;  &lt;  &lt;  &lt;</t>
  </si>
  <si>
    <t>Width in Inches</t>
  </si>
  <si>
    <t>Diagonal in Inches</t>
  </si>
  <si>
    <t>Calculate using diagonal</t>
  </si>
  <si>
    <t>Enter screen width or diagonal below</t>
  </si>
  <si>
    <t>v5.4 - Last Update 09-12-18</t>
  </si>
  <si>
    <t>Custom Ratio</t>
  </si>
  <si>
    <t xml:space="preserve"> Distance (Ft.) from screen to furthest seat</t>
  </si>
  <si>
    <t xml:space="preserve"> 4:1 rule for critical decision making display</t>
  </si>
  <si>
    <t xml:space="preserve"> 6:1 rule for detailed information display</t>
  </si>
  <si>
    <t xml:space="preserve"> 8:1 rule for non-critical display and entertainment</t>
  </si>
  <si>
    <t xml:space="preserve">Disclaimer: There are no perfect, interactive formulas for calculating FL and CR values. This spreadsheet should be used as a practical guide with these tolerances in mind. Best case: +/- 5%. Worst case: +/- 20%. This application offers no guarantees. </t>
  </si>
</sst>
</file>

<file path=xl/styles.xml><?xml version="1.0" encoding="utf-8"?>
<styleSheet xmlns="http://schemas.openxmlformats.org/spreadsheetml/2006/main">
  <numFmts count="5">
    <numFmt numFmtId="44" formatCode="_(&quot;$&quot;* #,##0.00_);_(&quot;$&quot;* \(#,##0.00\);_(&quot;$&quot;* &quot;-&quot;??_);_(@_)"/>
    <numFmt numFmtId="43" formatCode="_(* #,##0.00_);_(* \(#,##0.00\);_(* &quot;-&quot;??_);_(@_)"/>
    <numFmt numFmtId="164" formatCode="mm/dd/yy"/>
    <numFmt numFmtId="165" formatCode="0.0000"/>
    <numFmt numFmtId="166" formatCode="0.00_);\(0.00\)"/>
  </numFmts>
  <fonts count="4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9"/>
      <name val="Arial"/>
      <family val="2"/>
    </font>
    <font>
      <b/>
      <sz val="10"/>
      <name val="Arial Narrow"/>
      <family val="2"/>
    </font>
    <font>
      <b/>
      <sz val="11"/>
      <color indexed="63"/>
      <name val="Arial"/>
      <family val="2"/>
    </font>
    <font>
      <b/>
      <sz val="10"/>
      <color theme="0"/>
      <name val="Arial"/>
      <family val="2"/>
    </font>
    <font>
      <sz val="10"/>
      <color theme="0"/>
      <name val="Arial"/>
      <family val="2"/>
    </font>
    <font>
      <sz val="10"/>
      <color rgb="FFC00000"/>
      <name val="Arial"/>
      <family val="2"/>
    </font>
    <font>
      <sz val="16"/>
      <name val="Arial"/>
      <family val="2"/>
    </font>
    <font>
      <b/>
      <sz val="10"/>
      <color rgb="FFC00000"/>
      <name val="Arial"/>
      <family val="2"/>
    </font>
    <font>
      <sz val="10"/>
      <color rgb="FFDDE8CA"/>
      <name val="Arial"/>
      <family val="2"/>
    </font>
    <font>
      <b/>
      <sz val="11"/>
      <name val="Arial"/>
      <family val="2"/>
    </font>
    <font>
      <b/>
      <sz val="16"/>
      <color theme="3" tint="-0.249977111117893"/>
      <name val="Arial"/>
      <family val="2"/>
    </font>
    <font>
      <b/>
      <sz val="9"/>
      <color indexed="81"/>
      <name val="Tahoma"/>
      <family val="2"/>
    </font>
    <font>
      <b/>
      <sz val="10"/>
      <color indexed="81"/>
      <name val="Arial"/>
      <family val="2"/>
    </font>
    <font>
      <sz val="10"/>
      <color indexed="81"/>
      <name val="Arial"/>
      <family val="2"/>
    </font>
    <font>
      <sz val="9"/>
      <name val="Arial Narrow"/>
      <family val="2"/>
    </font>
    <font>
      <b/>
      <sz val="12"/>
      <name val="Arial"/>
      <family val="2"/>
    </font>
    <font>
      <sz val="10"/>
      <color rgb="FFFF0000"/>
      <name val="Arial"/>
      <family val="2"/>
    </font>
    <font>
      <sz val="8"/>
      <name val="Tahoma"/>
      <family val="2"/>
    </font>
    <font>
      <sz val="10"/>
      <color rgb="FF0070C0"/>
      <name val="Arial"/>
      <family val="2"/>
    </font>
    <font>
      <sz val="8"/>
      <name val="Arial"/>
      <family val="2"/>
    </font>
    <font>
      <b/>
      <sz val="10"/>
      <color indexed="63"/>
      <name val="Arial"/>
      <family val="2"/>
    </font>
    <font>
      <sz val="10"/>
      <color indexed="63"/>
      <name val="Arial"/>
      <family val="2"/>
    </font>
    <font>
      <i/>
      <sz val="10"/>
      <color indexed="81"/>
      <name val="Arial"/>
      <family val="2"/>
    </font>
    <font>
      <b/>
      <sz val="9"/>
      <color rgb="FFC00000"/>
      <name val="Arial"/>
      <family val="2"/>
    </font>
    <font>
      <sz val="11"/>
      <color indexed="81"/>
      <name val="Arial"/>
      <family val="2"/>
    </font>
    <font>
      <b/>
      <sz val="11"/>
      <color indexed="81"/>
      <name val="Arial"/>
      <family val="2"/>
    </font>
    <font>
      <sz val="10"/>
      <name val="Arial Narrow"/>
      <family val="2"/>
    </font>
    <font>
      <sz val="9"/>
      <color indexed="81"/>
      <name val="Tahoma"/>
      <family val="2"/>
    </font>
    <font>
      <sz val="10"/>
      <color rgb="FF242729"/>
      <name val="MathJax_Math-italic"/>
    </font>
    <font>
      <sz val="8"/>
      <color theme="0"/>
      <name val="Arial"/>
      <family val="2"/>
    </font>
    <font>
      <b/>
      <sz val="9"/>
      <name val="Arial"/>
      <family val="2"/>
    </font>
    <font>
      <b/>
      <sz val="8"/>
      <name val="Arial Narrow"/>
      <family val="2"/>
    </font>
    <font>
      <b/>
      <i/>
      <sz val="8"/>
      <name val="Arial Narrow"/>
      <family val="2"/>
    </font>
  </fonts>
  <fills count="12">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rgb="FFDDE8CA"/>
        <bgColor indexed="9"/>
      </patternFill>
    </fill>
    <fill>
      <patternFill patternType="solid">
        <fgColor rgb="FFEAEAEA"/>
        <bgColor indexed="64"/>
      </patternFill>
    </fill>
    <fill>
      <patternFill patternType="solid">
        <fgColor theme="3" tint="0.79998168889431442"/>
        <bgColor indexed="64"/>
      </patternFill>
    </fill>
    <fill>
      <patternFill patternType="solid">
        <fgColor rgb="FF002060"/>
        <bgColor indexed="64"/>
      </patternFill>
    </fill>
    <fill>
      <patternFill patternType="solid">
        <fgColor theme="3" tint="0.79998168889431442"/>
        <bgColor indexed="31"/>
      </patternFill>
    </fill>
    <fill>
      <patternFill patternType="solid">
        <fgColor theme="2" tint="-0.89999084444715716"/>
        <bgColor indexed="64"/>
      </patternFill>
    </fill>
    <fill>
      <patternFill patternType="solid">
        <fgColor rgb="FFEBFFEB"/>
        <bgColor indexed="9"/>
      </patternFill>
    </fill>
    <fill>
      <patternFill patternType="solid">
        <fgColor rgb="FFEBFFEB"/>
        <bgColor indexed="64"/>
      </patternFill>
    </fill>
  </fills>
  <borders count="66">
    <border>
      <left/>
      <right/>
      <top/>
      <bottom/>
      <diagonal/>
    </border>
    <border>
      <left style="double">
        <color theme="0" tint="-0.34998626667073579"/>
      </left>
      <right style="double">
        <color theme="0" tint="-0.34998626667073579"/>
      </right>
      <top style="double">
        <color theme="0" tint="-0.34998626667073579"/>
      </top>
      <bottom style="double">
        <color theme="0" tint="-0.34998626667073579"/>
      </bottom>
      <diagonal/>
    </border>
    <border>
      <left style="double">
        <color theme="0" tint="-0.34998626667073579"/>
      </left>
      <right/>
      <top/>
      <bottom/>
      <diagonal/>
    </border>
    <border>
      <left/>
      <right style="double">
        <color theme="0" tint="-0.34998626667073579"/>
      </right>
      <top/>
      <bottom/>
      <diagonal/>
    </border>
    <border>
      <left style="double">
        <color theme="0" tint="-0.34998626667073579"/>
      </left>
      <right/>
      <top/>
      <bottom style="double">
        <color theme="0" tint="-0.34998626667073579"/>
      </bottom>
      <diagonal/>
    </border>
    <border>
      <left/>
      <right/>
      <top/>
      <bottom style="double">
        <color theme="0" tint="-0.34998626667073579"/>
      </bottom>
      <diagonal/>
    </border>
    <border>
      <left style="double">
        <color theme="0" tint="-0.34998626667073579"/>
      </left>
      <right/>
      <top style="double">
        <color theme="0" tint="-0.34998626667073579"/>
      </top>
      <bottom style="double">
        <color theme="0" tint="-0.34998626667073579"/>
      </bottom>
      <diagonal/>
    </border>
    <border>
      <left/>
      <right/>
      <top style="double">
        <color theme="0" tint="-0.34998626667073579"/>
      </top>
      <bottom style="double">
        <color theme="0" tint="-0.34998626667073579"/>
      </bottom>
      <diagonal/>
    </border>
    <border>
      <left/>
      <right style="double">
        <color theme="0" tint="-0.34998626667073579"/>
      </right>
      <top style="double">
        <color theme="0" tint="-0.34998626667073579"/>
      </top>
      <bottom style="double">
        <color theme="0" tint="-0.34998626667073579"/>
      </bottom>
      <diagonal/>
    </border>
    <border>
      <left style="double">
        <color theme="0" tint="-0.34998626667073579"/>
      </left>
      <right style="double">
        <color theme="0" tint="-0.34998626667073579"/>
      </right>
      <top/>
      <bottom style="double">
        <color theme="0" tint="-0.34998626667073579"/>
      </bottom>
      <diagonal/>
    </border>
    <border>
      <left style="double">
        <color theme="0" tint="-0.34998626667073579"/>
      </left>
      <right/>
      <top style="double">
        <color theme="0" tint="-0.34998626667073579"/>
      </top>
      <bottom/>
      <diagonal/>
    </border>
    <border>
      <left/>
      <right/>
      <top style="double">
        <color theme="0" tint="-0.34998626667073579"/>
      </top>
      <bottom/>
      <diagonal/>
    </border>
    <border>
      <left/>
      <right style="double">
        <color theme="0" tint="-0.34998626667073579"/>
      </right>
      <top style="double">
        <color theme="0" tint="-0.34998626667073579"/>
      </top>
      <bottom/>
      <diagonal/>
    </border>
    <border>
      <left/>
      <right style="double">
        <color theme="0" tint="-0.34998626667073579"/>
      </right>
      <top/>
      <bottom style="double">
        <color theme="0" tint="-0.34998626667073579"/>
      </bottom>
      <diagonal/>
    </border>
    <border>
      <left style="double">
        <color theme="0" tint="-0.34998626667073579"/>
      </left>
      <right/>
      <top style="thin">
        <color theme="0" tint="-0.34998626667073579"/>
      </top>
      <bottom style="thin">
        <color theme="0" tint="-0.34998626667073579"/>
      </bottom>
      <diagonal/>
    </border>
    <border>
      <left/>
      <right style="double">
        <color theme="0" tint="-0.34998626667073579"/>
      </right>
      <top style="thin">
        <color theme="0" tint="-0.34998626667073579"/>
      </top>
      <bottom style="thin">
        <color theme="0" tint="-0.34998626667073579"/>
      </bottom>
      <diagonal/>
    </border>
    <border>
      <left style="double">
        <color theme="0" tint="-0.34998626667073579"/>
      </left>
      <right style="double">
        <color theme="0" tint="-0.34998626667073579"/>
      </right>
      <top style="thin">
        <color theme="0" tint="-0.34998626667073579"/>
      </top>
      <bottom style="thin">
        <color theme="0" tint="-0.34998626667073579"/>
      </bottom>
      <diagonal/>
    </border>
    <border>
      <left style="double">
        <color theme="0" tint="-0.34998626667073579"/>
      </left>
      <right/>
      <top style="double">
        <color theme="0" tint="-0.34998626667073579"/>
      </top>
      <bottom style="thin">
        <color theme="0" tint="-0.34998626667073579"/>
      </bottom>
      <diagonal/>
    </border>
    <border>
      <left/>
      <right style="double">
        <color theme="0" tint="-0.34998626667073579"/>
      </right>
      <top style="double">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double">
        <color theme="0" tint="-0.34998626667073579"/>
      </right>
      <top style="thin">
        <color theme="0" tint="-0.34998626667073579"/>
      </top>
      <bottom style="double">
        <color theme="0" tint="-0.34998626667073579"/>
      </bottom>
      <diagonal/>
    </border>
    <border>
      <left style="thin">
        <color theme="0" tint="-0.34998626667073579"/>
      </left>
      <right style="double">
        <color theme="0" tint="-0.34998626667073579"/>
      </right>
      <top/>
      <bottom style="thin">
        <color theme="0" tint="-0.34998626667073579"/>
      </bottom>
      <diagonal/>
    </border>
    <border>
      <left style="double">
        <color theme="0" tint="-0.34998626667073579"/>
      </left>
      <right/>
      <top style="thin">
        <color theme="0" tint="-0.34998626667073579"/>
      </top>
      <bottom style="double">
        <color theme="0" tint="-0.34998626667073579"/>
      </bottom>
      <diagonal/>
    </border>
    <border>
      <left style="double">
        <color theme="0" tint="-0.34998626667073579"/>
      </left>
      <right style="thin">
        <color theme="0" tint="-0.34998626667073579"/>
      </right>
      <top/>
      <bottom style="thin">
        <color theme="0" tint="-0.34998626667073579"/>
      </bottom>
      <diagonal/>
    </border>
    <border>
      <left style="double">
        <color theme="0" tint="-0.34998626667073579"/>
      </left>
      <right style="double">
        <color theme="0" tint="-0.34998626667073579"/>
      </right>
      <top style="double">
        <color theme="0" tint="-0.34998626667073579"/>
      </top>
      <bottom style="thin">
        <color theme="0" tint="-0.34998626667073579"/>
      </bottom>
      <diagonal/>
    </border>
    <border>
      <left style="double">
        <color theme="0" tint="-0.34998626667073579"/>
      </left>
      <right style="double">
        <color theme="0" tint="-0.34998626667073579"/>
      </right>
      <top style="thin">
        <color theme="0" tint="-0.34998626667073579"/>
      </top>
      <bottom style="double">
        <color theme="0" tint="-0.34998626667073579"/>
      </bottom>
      <diagonal/>
    </border>
    <border>
      <left/>
      <right style="double">
        <color theme="0" tint="-0.34998626667073579"/>
      </right>
      <top style="thin">
        <color theme="0" tint="-0.34998626667073579"/>
      </top>
      <bottom style="double">
        <color theme="0" tint="-0.34998626667073579"/>
      </bottom>
      <diagonal/>
    </border>
    <border>
      <left/>
      <right/>
      <top/>
      <bottom style="thin">
        <color indexed="64"/>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style="double">
        <color theme="0" tint="-0.499984740745262"/>
      </left>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34998626667073579"/>
      </right>
      <top style="double">
        <color theme="0" tint="-0.499984740745262"/>
      </top>
      <bottom style="double">
        <color theme="0" tint="-0.499984740745262"/>
      </bottom>
      <diagonal/>
    </border>
    <border>
      <left/>
      <right style="double">
        <color theme="0" tint="-0.34998626667073579"/>
      </right>
      <top/>
      <bottom style="double">
        <color theme="0" tint="-0.499984740745262"/>
      </bottom>
      <diagonal/>
    </border>
    <border>
      <left/>
      <right style="double">
        <color theme="0" tint="-0.34998626667073579"/>
      </right>
      <top style="double">
        <color theme="0"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double">
        <color theme="0" tint="-0.34998626667073579"/>
      </left>
      <right style="thin">
        <color theme="0" tint="-0.34998626667073579"/>
      </right>
      <top style="double">
        <color theme="0" tint="-0.34998626667073579"/>
      </top>
      <bottom style="double">
        <color theme="0" tint="-0.34998626667073579"/>
      </bottom>
      <diagonal/>
    </border>
    <border>
      <left style="thin">
        <color theme="0" tint="-0.34998626667073579"/>
      </left>
      <right style="thin">
        <color theme="0" tint="-0.34998626667073579"/>
      </right>
      <top style="double">
        <color theme="0" tint="-0.34998626667073579"/>
      </top>
      <bottom style="double">
        <color theme="0" tint="-0.34998626667073579"/>
      </bottom>
      <diagonal/>
    </border>
    <border>
      <left style="thin">
        <color theme="0" tint="-0.34998626667073579"/>
      </left>
      <right style="double">
        <color theme="0" tint="-0.34998626667073579"/>
      </right>
      <top style="double">
        <color theme="0" tint="-0.34998626667073579"/>
      </top>
      <bottom style="double">
        <color theme="0" tint="-0.34998626667073579"/>
      </bottom>
      <diagonal/>
    </border>
    <border>
      <left style="double">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double">
        <color theme="0" tint="-0.34998626667073579"/>
      </right>
      <top style="thin">
        <color theme="0" tint="-0.34998626667073579"/>
      </top>
      <bottom/>
      <diagonal/>
    </border>
    <border>
      <left/>
      <right/>
      <top style="double">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double">
        <color theme="0" tint="-0.34998626667073579"/>
      </bottom>
      <diagonal/>
    </border>
    <border>
      <left style="double">
        <color theme="0" tint="-0.34998626667073579"/>
      </left>
      <right/>
      <top style="double">
        <color theme="0" tint="-0.34998626667073579"/>
      </top>
      <bottom style="double">
        <color theme="0" tint="-0.499984740745262"/>
      </bottom>
      <diagonal/>
    </border>
    <border>
      <left/>
      <right/>
      <top style="double">
        <color theme="0" tint="-0.34998626667073579"/>
      </top>
      <bottom style="double">
        <color theme="0" tint="-0.499984740745262"/>
      </bottom>
      <diagonal/>
    </border>
    <border>
      <left/>
      <right style="double">
        <color theme="0" tint="-0.34998626667073579"/>
      </right>
      <top style="double">
        <color theme="0" tint="-0.34998626667073579"/>
      </top>
      <bottom style="double">
        <color theme="0" tint="-0.499984740745262"/>
      </bottom>
      <diagonal/>
    </border>
    <border>
      <left style="double">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style="double">
        <color theme="0" tint="-0.34998626667073579"/>
      </right>
      <top style="double">
        <color theme="0" tint="-0.34998626667073579"/>
      </top>
      <bottom style="thin">
        <color theme="0" tint="-0.34998626667073579"/>
      </bottom>
      <diagonal/>
    </border>
    <border>
      <left style="double">
        <color theme="0" tint="-0.34998626667073579"/>
      </left>
      <right style="thin">
        <color theme="0" tint="-0.34998626667073579"/>
      </right>
      <top/>
      <bottom style="double">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double">
        <color theme="0" tint="-0.34998626667073579"/>
      </left>
      <right style="double">
        <color theme="0" tint="-0.34998626667073579"/>
      </right>
      <top style="thin">
        <color theme="0" tint="-0.34998626667073579"/>
      </top>
      <bottom/>
      <diagonal/>
    </border>
    <border>
      <left style="thin">
        <color theme="0" tint="-0.34998626667073579"/>
      </left>
      <right/>
      <top style="double">
        <color theme="0" tint="-0.34998626667073579"/>
      </top>
      <bottom/>
      <diagonal/>
    </border>
    <border>
      <left style="thin">
        <color theme="0" tint="-0.34998626667073579"/>
      </left>
      <right/>
      <top/>
      <bottom/>
      <diagonal/>
    </border>
    <border>
      <left style="double">
        <color theme="0" tint="-0.34998626667073579"/>
      </left>
      <right/>
      <top style="double">
        <color theme="0" tint="-0.499984740745262"/>
      </top>
      <bottom style="thick">
        <color theme="0" tint="-0.34998626667073579"/>
      </bottom>
      <diagonal/>
    </border>
    <border>
      <left/>
      <right/>
      <top style="double">
        <color theme="0" tint="-0.499984740745262"/>
      </top>
      <bottom style="thick">
        <color theme="0" tint="-0.34998626667073579"/>
      </bottom>
      <diagonal/>
    </border>
    <border>
      <left/>
      <right style="double">
        <color theme="0" tint="-0.34998626667073579"/>
      </right>
      <top style="double">
        <color theme="0" tint="-0.499984740745262"/>
      </top>
      <bottom style="thick">
        <color theme="0" tint="-0.34998626667073579"/>
      </bottom>
      <diagonal/>
    </border>
    <border>
      <left/>
      <right/>
      <top style="thin">
        <color indexed="64"/>
      </top>
      <bottom style="thin">
        <color indexed="64"/>
      </bottom>
      <diagonal/>
    </border>
  </borders>
  <cellStyleXfs count="58">
    <xf numFmtId="0" fontId="0"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5"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4" fillId="0" borderId="0"/>
    <xf numFmtId="9" fontId="6" fillId="0" borderId="0" applyFont="0" applyFill="0" applyBorder="0" applyAlignment="0" applyProtection="0"/>
    <xf numFmtId="9" fontId="6" fillId="0" borderId="0" applyFont="0" applyFill="0" applyBorder="0" applyAlignment="0" applyProtection="0"/>
    <xf numFmtId="0" fontId="3" fillId="0" borderId="0"/>
    <xf numFmtId="0" fontId="3" fillId="0" borderId="0"/>
    <xf numFmtId="0" fontId="3" fillId="0" borderId="0"/>
    <xf numFmtId="0" fontId="2" fillId="0" borderId="0"/>
    <xf numFmtId="0" fontId="1" fillId="0" borderId="0"/>
  </cellStyleXfs>
  <cellXfs count="360">
    <xf numFmtId="0" fontId="0" fillId="0" borderId="0" xfId="0"/>
    <xf numFmtId="0" fontId="6" fillId="0" borderId="0" xfId="3"/>
    <xf numFmtId="0" fontId="6" fillId="0" borderId="0" xfId="10" applyBorder="1"/>
    <xf numFmtId="0" fontId="6" fillId="0" borderId="0" xfId="10" applyBorder="1" applyAlignment="1">
      <alignment vertical="center"/>
    </xf>
    <xf numFmtId="0" fontId="6" fillId="0" borderId="10" xfId="5" applyBorder="1"/>
    <xf numFmtId="0" fontId="6" fillId="0" borderId="11" xfId="5" applyBorder="1"/>
    <xf numFmtId="0" fontId="6" fillId="0" borderId="12" xfId="5" applyBorder="1"/>
    <xf numFmtId="0" fontId="6" fillId="0" borderId="0" xfId="5" applyBorder="1"/>
    <xf numFmtId="0" fontId="6" fillId="0" borderId="2" xfId="10" applyBorder="1" applyAlignment="1">
      <alignment horizontal="right" vertical="center"/>
    </xf>
    <xf numFmtId="0" fontId="6" fillId="0" borderId="2" xfId="10" applyFont="1" applyBorder="1" applyAlignment="1">
      <alignment horizontal="right" vertical="center"/>
    </xf>
    <xf numFmtId="0" fontId="6" fillId="0" borderId="2" xfId="10" applyFont="1" applyFill="1" applyBorder="1" applyAlignment="1">
      <alignment horizontal="right" vertical="center"/>
    </xf>
    <xf numFmtId="0" fontId="6" fillId="0" borderId="0" xfId="10" applyFont="1" applyBorder="1" applyAlignment="1">
      <alignment vertical="center"/>
    </xf>
    <xf numFmtId="0" fontId="6" fillId="0" borderId="4" xfId="10" applyFont="1" applyFill="1" applyBorder="1" applyAlignment="1">
      <alignment horizontal="right" vertical="center"/>
    </xf>
    <xf numFmtId="0" fontId="6" fillId="0" borderId="0" xfId="10" applyBorder="1" applyAlignment="1">
      <alignment horizontal="left" vertical="center"/>
    </xf>
    <xf numFmtId="2" fontId="6" fillId="3" borderId="16" xfId="10" applyNumberFormat="1" applyFont="1" applyFill="1" applyBorder="1" applyAlignment="1">
      <alignment horizontal="center" vertical="center"/>
    </xf>
    <xf numFmtId="2" fontId="6" fillId="2" borderId="9" xfId="10" applyNumberFormat="1" applyFill="1" applyBorder="1" applyAlignment="1">
      <alignment horizontal="right" vertical="center"/>
    </xf>
    <xf numFmtId="0" fontId="6" fillId="0" borderId="0" xfId="5" applyBorder="1" applyAlignment="1">
      <alignment vertical="center"/>
    </xf>
    <xf numFmtId="0" fontId="14" fillId="0" borderId="5" xfId="10" applyFont="1" applyBorder="1"/>
    <xf numFmtId="0" fontId="7" fillId="0" borderId="19" xfId="10" applyFont="1" applyFill="1" applyBorder="1" applyAlignment="1">
      <alignment horizontal="right" vertical="center"/>
    </xf>
    <xf numFmtId="0" fontId="17" fillId="0" borderId="0" xfId="10" applyFont="1" applyBorder="1" applyAlignment="1">
      <alignment vertical="center"/>
    </xf>
    <xf numFmtId="0" fontId="6" fillId="0" borderId="5" xfId="10" applyFont="1" applyFill="1" applyBorder="1" applyAlignment="1"/>
    <xf numFmtId="2" fontId="6" fillId="0" borderId="5" xfId="10" applyNumberFormat="1" applyFont="1" applyFill="1" applyBorder="1"/>
    <xf numFmtId="2" fontId="6" fillId="0" borderId="13" xfId="10" applyNumberFormat="1" applyFont="1" applyFill="1" applyBorder="1"/>
    <xf numFmtId="0" fontId="12" fillId="0" borderId="7" xfId="10" applyFont="1" applyFill="1" applyBorder="1" applyAlignment="1">
      <alignment horizontal="center" vertical="center"/>
    </xf>
    <xf numFmtId="0" fontId="6" fillId="0" borderId="10" xfId="10" applyBorder="1" applyAlignment="1">
      <alignment horizontal="right" vertical="center"/>
    </xf>
    <xf numFmtId="0" fontId="6" fillId="0" borderId="11" xfId="10" applyBorder="1" applyAlignment="1">
      <alignment horizontal="left" vertical="center"/>
    </xf>
    <xf numFmtId="0" fontId="6" fillId="0" borderId="11" xfId="10" applyBorder="1"/>
    <xf numFmtId="0" fontId="6" fillId="0" borderId="11" xfId="10" applyBorder="1" applyAlignment="1">
      <alignment vertical="center"/>
    </xf>
    <xf numFmtId="0" fontId="6" fillId="0" borderId="11" xfId="5" applyBorder="1" applyAlignment="1">
      <alignment vertical="center"/>
    </xf>
    <xf numFmtId="0" fontId="12" fillId="0" borderId="8" xfId="10" applyFont="1" applyFill="1" applyBorder="1" applyAlignment="1">
      <alignment horizontal="center" vertical="center"/>
    </xf>
    <xf numFmtId="0" fontId="15" fillId="0" borderId="0" xfId="10" applyFont="1" applyFill="1" applyBorder="1" applyAlignment="1">
      <alignment horizontal="center" vertical="center"/>
    </xf>
    <xf numFmtId="0" fontId="15" fillId="0" borderId="2" xfId="10" applyFont="1" applyFill="1" applyBorder="1" applyAlignment="1">
      <alignment horizontal="center" vertical="center"/>
    </xf>
    <xf numFmtId="0" fontId="6" fillId="0" borderId="0" xfId="3" applyBorder="1"/>
    <xf numFmtId="0" fontId="8" fillId="0" borderId="0" xfId="3" applyFont="1" applyBorder="1"/>
    <xf numFmtId="49" fontId="8" fillId="0" borderId="0" xfId="3" applyNumberFormat="1" applyFont="1" applyBorder="1"/>
    <xf numFmtId="2" fontId="8" fillId="0" borderId="0" xfId="3" applyNumberFormat="1" applyFont="1" applyBorder="1"/>
    <xf numFmtId="2" fontId="6" fillId="3" borderId="40" xfId="3" applyNumberFormat="1" applyFill="1" applyBorder="1" applyAlignment="1">
      <alignment horizontal="center" vertical="center"/>
    </xf>
    <xf numFmtId="49" fontId="6" fillId="3" borderId="40" xfId="3" applyNumberFormat="1" applyFill="1" applyBorder="1" applyAlignment="1">
      <alignment horizontal="center" vertical="center"/>
    </xf>
    <xf numFmtId="2" fontId="6" fillId="3" borderId="19" xfId="3" applyNumberFormat="1" applyFill="1" applyBorder="1" applyAlignment="1">
      <alignment horizontal="center" vertical="center"/>
    </xf>
    <xf numFmtId="165" fontId="6" fillId="3" borderId="20" xfId="3" applyNumberFormat="1" applyFill="1" applyBorder="1" applyAlignment="1">
      <alignment horizontal="center" vertical="center"/>
    </xf>
    <xf numFmtId="2" fontId="6" fillId="3" borderId="25" xfId="3" applyNumberFormat="1" applyFill="1" applyBorder="1" applyAlignment="1">
      <alignment horizontal="center" vertical="center"/>
    </xf>
    <xf numFmtId="2" fontId="6" fillId="3" borderId="41" xfId="3" applyNumberFormat="1" applyFill="1" applyBorder="1" applyAlignment="1">
      <alignment horizontal="center" vertical="center"/>
    </xf>
    <xf numFmtId="49" fontId="6" fillId="3" borderId="41" xfId="3" applyNumberFormat="1" applyFill="1" applyBorder="1" applyAlignment="1">
      <alignment horizontal="center" vertical="center"/>
    </xf>
    <xf numFmtId="165" fontId="6" fillId="3" borderId="23" xfId="3" applyNumberFormat="1" applyFill="1" applyBorder="1" applyAlignment="1">
      <alignment horizontal="center" vertical="center"/>
    </xf>
    <xf numFmtId="2" fontId="6" fillId="3" borderId="45" xfId="3" applyNumberFormat="1" applyFill="1" applyBorder="1" applyAlignment="1">
      <alignment horizontal="center" vertical="center"/>
    </xf>
    <xf numFmtId="2" fontId="6" fillId="3" borderId="46" xfId="3" applyNumberFormat="1" applyFill="1" applyBorder="1" applyAlignment="1">
      <alignment horizontal="center" vertical="center"/>
    </xf>
    <xf numFmtId="49" fontId="6" fillId="3" borderId="46" xfId="3" applyNumberFormat="1" applyFill="1" applyBorder="1" applyAlignment="1">
      <alignment horizontal="center" vertical="center"/>
    </xf>
    <xf numFmtId="165" fontId="6" fillId="3" borderId="47" xfId="3" applyNumberFormat="1" applyFill="1" applyBorder="1" applyAlignment="1">
      <alignment horizontal="center" vertical="center"/>
    </xf>
    <xf numFmtId="0" fontId="15" fillId="0" borderId="3" xfId="10" applyFont="1" applyFill="1" applyBorder="1" applyAlignment="1">
      <alignment horizontal="center" vertical="center"/>
    </xf>
    <xf numFmtId="0" fontId="6" fillId="5" borderId="42" xfId="10" applyFont="1" applyFill="1" applyBorder="1" applyAlignment="1">
      <alignment horizontal="center" vertical="center"/>
    </xf>
    <xf numFmtId="0" fontId="6" fillId="5" borderId="43" xfId="3" applyFont="1" applyFill="1" applyBorder="1" applyAlignment="1">
      <alignment horizontal="center" vertical="center"/>
    </xf>
    <xf numFmtId="0" fontId="6" fillId="5" borderId="44" xfId="3" applyFont="1" applyFill="1" applyBorder="1" applyAlignment="1">
      <alignment horizontal="center" vertical="center"/>
    </xf>
    <xf numFmtId="2" fontId="8" fillId="0" borderId="2" xfId="3" applyNumberFormat="1" applyFont="1" applyFill="1" applyBorder="1" applyAlignment="1">
      <alignment horizontal="left" vertical="center"/>
    </xf>
    <xf numFmtId="0" fontId="6" fillId="0" borderId="0" xfId="3" applyFill="1" applyBorder="1" applyAlignment="1">
      <alignment horizontal="left" vertical="center"/>
    </xf>
    <xf numFmtId="0" fontId="6" fillId="0" borderId="5" xfId="10" applyFont="1" applyFill="1" applyBorder="1" applyAlignment="1">
      <alignment horizontal="left" vertical="center"/>
    </xf>
    <xf numFmtId="0" fontId="6" fillId="9" borderId="0" xfId="3" applyFill="1"/>
    <xf numFmtId="0" fontId="16" fillId="0" borderId="2" xfId="10" applyFont="1" applyBorder="1" applyAlignment="1">
      <alignment vertical="center"/>
    </xf>
    <xf numFmtId="0" fontId="14" fillId="0" borderId="0" xfId="10" applyFont="1" applyBorder="1" applyAlignment="1">
      <alignment vertical="center"/>
    </xf>
    <xf numFmtId="2" fontId="6" fillId="0" borderId="5" xfId="10" applyNumberFormat="1" applyBorder="1" applyAlignment="1">
      <alignment horizontal="center" vertical="center"/>
    </xf>
    <xf numFmtId="2" fontId="6" fillId="0" borderId="5" xfId="10" applyNumberFormat="1" applyBorder="1" applyAlignment="1">
      <alignment horizontal="center"/>
    </xf>
    <xf numFmtId="0" fontId="6" fillId="0" borderId="2" xfId="3" applyBorder="1"/>
    <xf numFmtId="0" fontId="25" fillId="0" borderId="0" xfId="3" applyFont="1"/>
    <xf numFmtId="2" fontId="25" fillId="0" borderId="0" xfId="3" applyNumberFormat="1" applyFont="1"/>
    <xf numFmtId="2" fontId="6" fillId="0" borderId="0" xfId="3" applyNumberFormat="1"/>
    <xf numFmtId="2" fontId="13" fillId="9" borderId="0" xfId="3" applyNumberFormat="1" applyFont="1" applyFill="1" applyAlignment="1">
      <alignment horizontal="center" vertical="center"/>
    </xf>
    <xf numFmtId="0" fontId="6" fillId="0" borderId="0" xfId="3"/>
    <xf numFmtId="0" fontId="6" fillId="9" borderId="0" xfId="3" applyFill="1"/>
    <xf numFmtId="2" fontId="6" fillId="3" borderId="42" xfId="10" applyNumberFormat="1" applyFill="1" applyBorder="1" applyAlignment="1">
      <alignment horizontal="right" vertical="center"/>
    </xf>
    <xf numFmtId="0" fontId="6" fillId="0" borderId="54" xfId="10" applyFont="1" applyFill="1" applyBorder="1" applyAlignment="1">
      <alignment horizontal="right" vertical="center"/>
    </xf>
    <xf numFmtId="0" fontId="6" fillId="0" borderId="57" xfId="10" applyFont="1" applyFill="1" applyBorder="1" applyAlignment="1">
      <alignment horizontal="right" vertical="center"/>
    </xf>
    <xf numFmtId="0" fontId="6" fillId="0" borderId="56" xfId="10" applyFont="1" applyBorder="1" applyAlignment="1">
      <alignment horizontal="center" vertical="center" wrapText="1"/>
    </xf>
    <xf numFmtId="0" fontId="6" fillId="0" borderId="22" xfId="10" applyFont="1" applyBorder="1" applyAlignment="1">
      <alignment horizontal="center" vertical="center" wrapText="1"/>
    </xf>
    <xf numFmtId="2" fontId="6" fillId="2" borderId="56" xfId="10" applyNumberFormat="1" applyFill="1" applyBorder="1" applyAlignment="1">
      <alignment horizontal="center" vertical="center"/>
    </xf>
    <xf numFmtId="0" fontId="7" fillId="0" borderId="21" xfId="10" applyFont="1" applyFill="1" applyBorder="1" applyAlignment="1">
      <alignment horizontal="right" vertical="center"/>
    </xf>
    <xf numFmtId="0" fontId="6" fillId="0" borderId="44" xfId="10" applyBorder="1" applyAlignment="1">
      <alignment horizontal="center" vertical="center"/>
    </xf>
    <xf numFmtId="2" fontId="27" fillId="5" borderId="1" xfId="10" applyNumberFormat="1" applyFont="1" applyFill="1" applyBorder="1" applyAlignment="1">
      <alignment horizontal="center" vertical="center"/>
    </xf>
    <xf numFmtId="3" fontId="6" fillId="0" borderId="44" xfId="10" applyNumberFormat="1" applyFont="1" applyBorder="1" applyAlignment="1">
      <alignment horizontal="center" vertical="center"/>
    </xf>
    <xf numFmtId="2" fontId="13" fillId="0" borderId="8" xfId="10" applyNumberFormat="1" applyFont="1" applyFill="1" applyBorder="1" applyAlignment="1">
      <alignment horizontal="center" vertical="center"/>
    </xf>
    <xf numFmtId="2" fontId="6" fillId="0" borderId="6" xfId="10" applyNumberFormat="1" applyFont="1" applyFill="1" applyBorder="1" applyAlignment="1" applyProtection="1">
      <alignment horizontal="center" vertical="center"/>
    </xf>
    <xf numFmtId="2" fontId="6" fillId="0" borderId="7" xfId="10" applyNumberFormat="1" applyFont="1" applyFill="1" applyBorder="1" applyAlignment="1" applyProtection="1">
      <alignment horizontal="center" vertical="center"/>
    </xf>
    <xf numFmtId="2" fontId="6" fillId="0" borderId="8" xfId="10" applyNumberFormat="1" applyFont="1" applyFill="1" applyBorder="1" applyAlignment="1" applyProtection="1">
      <alignment horizontal="center" vertical="center"/>
    </xf>
    <xf numFmtId="2" fontId="13" fillId="0" borderId="7" xfId="10" applyNumberFormat="1" applyFont="1" applyFill="1" applyBorder="1" applyAlignment="1">
      <alignment horizontal="center" vertical="center"/>
    </xf>
    <xf numFmtId="3" fontId="6" fillId="3" borderId="16" xfId="10" quotePrefix="1" applyNumberFormat="1" applyFill="1" applyBorder="1" applyAlignment="1" applyProtection="1">
      <alignment horizontal="center" vertical="center"/>
    </xf>
    <xf numFmtId="2" fontId="6" fillId="3" borderId="16" xfId="10" applyNumberFormat="1" applyFill="1" applyBorder="1" applyAlignment="1">
      <alignment horizontal="center" vertical="center"/>
    </xf>
    <xf numFmtId="2" fontId="6" fillId="4" borderId="16" xfId="10" applyNumberFormat="1" applyFill="1" applyBorder="1" applyAlignment="1" applyProtection="1">
      <alignment horizontal="center" vertical="center"/>
      <protection locked="0"/>
    </xf>
    <xf numFmtId="0" fontId="6" fillId="0" borderId="2" xfId="10" applyFill="1" applyBorder="1" applyAlignment="1">
      <alignment horizontal="right" vertical="center"/>
    </xf>
    <xf numFmtId="2" fontId="6" fillId="2" borderId="20" xfId="10" applyNumberFormat="1" applyFont="1" applyFill="1" applyBorder="1" applyAlignment="1">
      <alignment horizontal="center" vertical="center"/>
    </xf>
    <xf numFmtId="4" fontId="6" fillId="2" borderId="22" xfId="10" applyNumberFormat="1" applyFont="1" applyFill="1" applyBorder="1" applyAlignment="1">
      <alignment horizontal="center" vertical="center"/>
    </xf>
    <xf numFmtId="2" fontId="6" fillId="0" borderId="3" xfId="10" applyNumberFormat="1" applyFont="1" applyFill="1" applyBorder="1" applyAlignment="1">
      <alignment vertical="center"/>
    </xf>
    <xf numFmtId="2" fontId="6" fillId="0" borderId="2" xfId="10" applyNumberFormat="1" applyFont="1" applyFill="1" applyBorder="1" applyAlignment="1">
      <alignment horizontal="center" vertical="center"/>
    </xf>
    <xf numFmtId="0" fontId="6" fillId="0" borderId="6" xfId="10" applyFont="1" applyFill="1" applyBorder="1" applyAlignment="1">
      <alignment vertical="center"/>
    </xf>
    <xf numFmtId="2" fontId="6" fillId="0" borderId="7" xfId="3" applyNumberFormat="1" applyFont="1" applyBorder="1" applyAlignment="1">
      <alignment horizontal="center" vertical="center"/>
    </xf>
    <xf numFmtId="0" fontId="6" fillId="0" borderId="5" xfId="10" applyFill="1" applyBorder="1" applyAlignment="1" applyProtection="1">
      <alignment horizontal="center" vertical="center"/>
    </xf>
    <xf numFmtId="0" fontId="6" fillId="0" borderId="5" xfId="10" applyFill="1" applyBorder="1" applyAlignment="1">
      <alignment horizontal="left" vertical="center"/>
    </xf>
    <xf numFmtId="2" fontId="6" fillId="0" borderId="5" xfId="10" applyNumberFormat="1" applyFill="1" applyBorder="1" applyAlignment="1" applyProtection="1">
      <alignment horizontal="center" vertical="center"/>
    </xf>
    <xf numFmtId="0" fontId="6" fillId="0" borderId="11" xfId="3" applyFont="1" applyFill="1" applyBorder="1" applyAlignment="1">
      <alignment horizontal="center" vertical="center"/>
    </xf>
    <xf numFmtId="0" fontId="16" fillId="0" borderId="11" xfId="10" applyFont="1" applyBorder="1" applyAlignment="1">
      <alignment vertical="center"/>
    </xf>
    <xf numFmtId="0" fontId="6" fillId="0" borderId="60" xfId="10" applyFont="1" applyFill="1" applyBorder="1" applyAlignment="1">
      <alignment horizontal="center" vertical="center"/>
    </xf>
    <xf numFmtId="0" fontId="6" fillId="0" borderId="61" xfId="10" applyFont="1" applyFill="1" applyBorder="1" applyAlignment="1">
      <alignment horizontal="center" vertical="center"/>
    </xf>
    <xf numFmtId="0" fontId="6" fillId="0" borderId="61" xfId="3" applyBorder="1"/>
    <xf numFmtId="0" fontId="6" fillId="3" borderId="34" xfId="0" applyFont="1" applyFill="1" applyBorder="1" applyAlignment="1">
      <alignment horizontal="left"/>
    </xf>
    <xf numFmtId="0" fontId="9" fillId="3" borderId="0" xfId="0" applyFont="1" applyFill="1" applyBorder="1" applyAlignment="1">
      <alignment horizontal="left"/>
    </xf>
    <xf numFmtId="0" fontId="8" fillId="3" borderId="0" xfId="0" applyFont="1" applyFill="1" applyBorder="1" applyAlignment="1">
      <alignment horizontal="left" vertical="center"/>
    </xf>
    <xf numFmtId="0" fontId="8" fillId="3" borderId="0" xfId="3" applyFont="1" applyFill="1" applyBorder="1"/>
    <xf numFmtId="0" fontId="8" fillId="3" borderId="3" xfId="3" applyFont="1" applyFill="1" applyBorder="1"/>
    <xf numFmtId="0" fontId="6" fillId="3" borderId="35" xfId="0" applyFont="1" applyFill="1" applyBorder="1" applyAlignment="1">
      <alignment horizontal="left"/>
    </xf>
    <xf numFmtId="0" fontId="9" fillId="3" borderId="36" xfId="0" applyFont="1" applyFill="1" applyBorder="1" applyAlignment="1">
      <alignment horizontal="left"/>
    </xf>
    <xf numFmtId="0" fontId="8" fillId="3" borderId="36" xfId="0" applyFont="1" applyFill="1" applyBorder="1" applyAlignment="1">
      <alignment horizontal="left" vertical="center"/>
    </xf>
    <xf numFmtId="0" fontId="8" fillId="3" borderId="36" xfId="3" applyFont="1" applyFill="1" applyBorder="1"/>
    <xf numFmtId="0" fontId="8" fillId="3" borderId="38" xfId="3" applyFont="1" applyFill="1" applyBorder="1"/>
    <xf numFmtId="0" fontId="6" fillId="3" borderId="32" xfId="3" applyFill="1" applyBorder="1" applyAlignment="1">
      <alignment vertical="center"/>
    </xf>
    <xf numFmtId="49" fontId="8" fillId="3" borderId="33" xfId="3" applyNumberFormat="1" applyFont="1" applyFill="1" applyBorder="1" applyAlignment="1">
      <alignment vertical="center"/>
    </xf>
    <xf numFmtId="49" fontId="8" fillId="3" borderId="33" xfId="3" applyNumberFormat="1" applyFont="1" applyFill="1" applyBorder="1"/>
    <xf numFmtId="0" fontId="8" fillId="3" borderId="33" xfId="3" applyFont="1" applyFill="1" applyBorder="1"/>
    <xf numFmtId="0" fontId="8" fillId="3" borderId="39" xfId="3" applyFont="1" applyFill="1" applyBorder="1"/>
    <xf numFmtId="0" fontId="6" fillId="3" borderId="34" xfId="3" applyFill="1" applyBorder="1" applyAlignment="1">
      <alignment vertical="center"/>
    </xf>
    <xf numFmtId="49" fontId="8" fillId="3" borderId="0" xfId="3" applyNumberFormat="1" applyFont="1" applyFill="1" applyBorder="1" applyAlignment="1">
      <alignment vertical="center"/>
    </xf>
    <xf numFmtId="49" fontId="8" fillId="3" borderId="0" xfId="3" applyNumberFormat="1" applyFont="1" applyFill="1" applyBorder="1"/>
    <xf numFmtId="0" fontId="6" fillId="3" borderId="35" xfId="3" applyFill="1" applyBorder="1" applyAlignment="1">
      <alignment vertical="center"/>
    </xf>
    <xf numFmtId="49" fontId="8" fillId="3" borderId="36" xfId="3" applyNumberFormat="1" applyFont="1" applyFill="1" applyBorder="1" applyAlignment="1">
      <alignment vertical="center"/>
    </xf>
    <xf numFmtId="49" fontId="8" fillId="3" borderId="36" xfId="3" applyNumberFormat="1" applyFont="1" applyFill="1" applyBorder="1"/>
    <xf numFmtId="0" fontId="6" fillId="3" borderId="36" xfId="3" applyFill="1" applyBorder="1"/>
    <xf numFmtId="2" fontId="8" fillId="3" borderId="2" xfId="3" applyNumberFormat="1" applyFont="1" applyFill="1" applyBorder="1" applyAlignment="1">
      <alignment horizontal="left" vertical="center"/>
    </xf>
    <xf numFmtId="2" fontId="8" fillId="3" borderId="0" xfId="3" applyNumberFormat="1" applyFont="1" applyFill="1" applyBorder="1" applyAlignment="1">
      <alignment horizontal="left" vertical="center"/>
    </xf>
    <xf numFmtId="49" fontId="8" fillId="3" borderId="3" xfId="3" applyNumberFormat="1" applyFont="1" applyFill="1" applyBorder="1" applyAlignment="1">
      <alignment horizontal="left" vertical="center"/>
    </xf>
    <xf numFmtId="0" fontId="8" fillId="3" borderId="0" xfId="3" applyFont="1" applyFill="1" applyBorder="1" applyAlignment="1">
      <alignment horizontal="left" vertical="center"/>
    </xf>
    <xf numFmtId="2" fontId="8" fillId="3" borderId="4" xfId="3" applyNumberFormat="1" applyFont="1" applyFill="1" applyBorder="1" applyAlignment="1">
      <alignment horizontal="left" vertical="center"/>
    </xf>
    <xf numFmtId="0" fontId="6" fillId="3" borderId="5" xfId="3" applyFill="1" applyBorder="1" applyAlignment="1">
      <alignment horizontal="left" vertical="center"/>
    </xf>
    <xf numFmtId="0" fontId="6" fillId="3" borderId="13" xfId="3" applyFill="1" applyBorder="1" applyAlignment="1">
      <alignment horizontal="left" vertical="center"/>
    </xf>
    <xf numFmtId="0" fontId="8" fillId="3" borderId="62" xfId="3" applyFont="1" applyFill="1" applyBorder="1" applyAlignment="1">
      <alignment horizontal="left" vertical="center"/>
    </xf>
    <xf numFmtId="0" fontId="8" fillId="3" borderId="63" xfId="3" applyFont="1" applyFill="1" applyBorder="1" applyAlignment="1">
      <alignment horizontal="left" vertical="center"/>
    </xf>
    <xf numFmtId="0" fontId="8" fillId="3" borderId="64" xfId="3" applyFont="1" applyFill="1" applyBorder="1" applyAlignment="1">
      <alignment horizontal="left" vertical="center"/>
    </xf>
    <xf numFmtId="2" fontId="13" fillId="0" borderId="0" xfId="10" applyNumberFormat="1" applyFont="1" applyFill="1" applyBorder="1" applyAlignment="1" applyProtection="1">
      <alignment horizontal="right" vertical="center"/>
    </xf>
    <xf numFmtId="2" fontId="13" fillId="0" borderId="0" xfId="3" applyNumberFormat="1" applyFont="1" applyAlignment="1">
      <alignment horizontal="center" vertical="center"/>
    </xf>
    <xf numFmtId="0" fontId="13" fillId="0" borderId="0" xfId="5" applyFont="1" applyBorder="1" applyAlignment="1"/>
    <xf numFmtId="0" fontId="13" fillId="0" borderId="3" xfId="5" applyFont="1" applyBorder="1" applyAlignment="1"/>
    <xf numFmtId="0" fontId="13" fillId="0" borderId="5" xfId="5" applyFont="1" applyBorder="1" applyAlignment="1"/>
    <xf numFmtId="0" fontId="13" fillId="0" borderId="13" xfId="5" applyFont="1" applyBorder="1" applyAlignment="1"/>
    <xf numFmtId="0" fontId="7" fillId="0" borderId="0" xfId="11" applyFont="1" applyBorder="1" applyAlignment="1">
      <alignment horizontal="right" vertical="center"/>
    </xf>
    <xf numFmtId="0" fontId="6" fillId="0" borderId="0" xfId="10" applyFont="1" applyBorder="1"/>
    <xf numFmtId="0" fontId="6" fillId="0" borderId="0" xfId="3" applyFont="1" applyAlignment="1">
      <alignment horizontal="right" vertical="center"/>
    </xf>
    <xf numFmtId="0" fontId="6" fillId="0" borderId="0" xfId="3" applyFont="1" applyAlignment="1">
      <alignment vertical="center"/>
    </xf>
    <xf numFmtId="2" fontId="6" fillId="0" borderId="0" xfId="10" applyNumberFormat="1" applyFont="1" applyFill="1" applyBorder="1" applyAlignment="1">
      <alignment vertical="center"/>
    </xf>
    <xf numFmtId="0" fontId="6" fillId="0" borderId="0" xfId="10" applyFont="1" applyFill="1" applyBorder="1" applyAlignment="1">
      <alignment horizontal="right" vertical="center"/>
    </xf>
    <xf numFmtId="0" fontId="7" fillId="0" borderId="5" xfId="5" applyFont="1" applyBorder="1" applyAlignment="1">
      <alignment horizontal="right" vertical="center"/>
    </xf>
    <xf numFmtId="0" fontId="7" fillId="0" borderId="0" xfId="10" applyFont="1" applyBorder="1" applyAlignment="1">
      <alignment horizontal="right" vertical="center"/>
    </xf>
    <xf numFmtId="0" fontId="7" fillId="0" borderId="0" xfId="11" applyFont="1" applyBorder="1" applyAlignment="1" applyProtection="1">
      <alignment horizontal="right" vertical="center"/>
    </xf>
    <xf numFmtId="3" fontId="6" fillId="10" borderId="26" xfId="10" applyNumberFormat="1" applyFill="1" applyBorder="1" applyAlignment="1" applyProtection="1">
      <alignment horizontal="center" vertical="center"/>
      <protection locked="0"/>
    </xf>
    <xf numFmtId="2" fontId="6" fillId="10" borderId="16" xfId="10" applyNumberFormat="1" applyFill="1" applyBorder="1" applyAlignment="1" applyProtection="1">
      <alignment horizontal="center" vertical="center"/>
      <protection locked="0"/>
    </xf>
    <xf numFmtId="1" fontId="6" fillId="10" borderId="16" xfId="10" applyNumberFormat="1" applyFill="1" applyBorder="1" applyAlignment="1" applyProtection="1">
      <alignment horizontal="center" vertical="center"/>
      <protection locked="0"/>
    </xf>
    <xf numFmtId="0" fontId="6" fillId="10" borderId="59" xfId="10" applyFill="1" applyBorder="1" applyAlignment="1" applyProtection="1">
      <alignment horizontal="center" vertical="center"/>
      <protection locked="0"/>
    </xf>
    <xf numFmtId="9" fontId="6" fillId="10" borderId="27" xfId="10" applyNumberFormat="1" applyFill="1" applyBorder="1" applyAlignment="1" applyProtection="1">
      <alignment horizontal="center" vertical="center"/>
      <protection locked="0"/>
    </xf>
    <xf numFmtId="2" fontId="6" fillId="11" borderId="26" xfId="10" applyNumberFormat="1" applyFont="1" applyFill="1" applyBorder="1" applyAlignment="1" applyProtection="1">
      <alignment horizontal="center" vertical="center"/>
      <protection locked="0"/>
    </xf>
    <xf numFmtId="2" fontId="6" fillId="10" borderId="42" xfId="10" applyNumberFormat="1" applyFill="1" applyBorder="1" applyAlignment="1" applyProtection="1">
      <alignment horizontal="right" vertical="center"/>
      <protection locked="0"/>
    </xf>
    <xf numFmtId="2" fontId="6" fillId="11" borderId="55" xfId="10" applyNumberFormat="1" applyFont="1" applyFill="1" applyBorder="1" applyAlignment="1" applyProtection="1">
      <alignment horizontal="center" vertical="center"/>
      <protection locked="0"/>
    </xf>
    <xf numFmtId="2" fontId="16" fillId="11" borderId="56" xfId="10" applyNumberFormat="1" applyFont="1" applyFill="1" applyBorder="1" applyAlignment="1" applyProtection="1">
      <alignment horizontal="center" vertical="center"/>
      <protection locked="0"/>
    </xf>
    <xf numFmtId="2" fontId="6" fillId="11" borderId="58" xfId="10" applyNumberFormat="1" applyFont="1" applyFill="1" applyBorder="1" applyAlignment="1" applyProtection="1">
      <alignment horizontal="center" vertical="center"/>
      <protection locked="0"/>
    </xf>
    <xf numFmtId="2" fontId="9" fillId="0" borderId="22" xfId="10" applyNumberFormat="1" applyFont="1" applyFill="1" applyBorder="1" applyAlignment="1" applyProtection="1">
      <alignment horizontal="center" vertical="center"/>
    </xf>
    <xf numFmtId="0" fontId="12" fillId="0" borderId="0" xfId="10" applyFont="1" applyFill="1" applyBorder="1" applyAlignment="1">
      <alignment vertical="center"/>
    </xf>
    <xf numFmtId="0" fontId="25" fillId="0" borderId="0" xfId="3" applyFont="1" applyAlignment="1">
      <alignment horizontal="center" vertical="center"/>
    </xf>
    <xf numFmtId="4" fontId="25" fillId="0" borderId="0" xfId="10" applyNumberFormat="1" applyFont="1" applyFill="1" applyBorder="1" applyAlignment="1">
      <alignment horizontal="right" vertical="center"/>
    </xf>
    <xf numFmtId="0" fontId="7" fillId="0" borderId="0" xfId="10" applyFont="1" applyFill="1" applyBorder="1" applyAlignment="1">
      <alignment vertical="center"/>
    </xf>
    <xf numFmtId="0" fontId="10" fillId="0" borderId="0" xfId="10" applyFont="1" applyFill="1" applyBorder="1" applyAlignment="1">
      <alignment horizontal="left" vertical="center"/>
    </xf>
    <xf numFmtId="4" fontId="25" fillId="0" borderId="0" xfId="10" applyNumberFormat="1" applyFont="1" applyFill="1" applyBorder="1" applyAlignment="1">
      <alignment horizontal="center" vertical="center"/>
    </xf>
    <xf numFmtId="0" fontId="25" fillId="0" borderId="0" xfId="3" applyFont="1" applyAlignment="1">
      <alignment horizontal="right" vertical="center"/>
    </xf>
    <xf numFmtId="2" fontId="25" fillId="0" borderId="0" xfId="3" applyNumberFormat="1" applyFont="1" applyAlignment="1">
      <alignment vertical="center"/>
    </xf>
    <xf numFmtId="0" fontId="25" fillId="0" borderId="0" xfId="3" applyFont="1" applyAlignment="1">
      <alignment horizontal="left" vertical="center"/>
    </xf>
    <xf numFmtId="2" fontId="25" fillId="0" borderId="0" xfId="3" applyNumberFormat="1" applyFont="1" applyAlignment="1">
      <alignment horizontal="center" vertical="center"/>
    </xf>
    <xf numFmtId="165" fontId="12" fillId="7" borderId="13" xfId="10" applyNumberFormat="1" applyFont="1" applyFill="1" applyBorder="1" applyAlignment="1" applyProtection="1">
      <alignment horizontal="center" vertical="center"/>
      <protection locked="0"/>
    </xf>
    <xf numFmtId="0" fontId="6" fillId="0" borderId="0" xfId="10" applyFont="1" applyFill="1" applyBorder="1" applyAlignment="1">
      <alignment vertical="center"/>
    </xf>
    <xf numFmtId="4" fontId="25" fillId="0" borderId="0" xfId="10" applyNumberFormat="1" applyFont="1" applyFill="1" applyBorder="1" applyAlignment="1">
      <alignment horizontal="left" vertical="center"/>
    </xf>
    <xf numFmtId="1" fontId="25" fillId="0" borderId="0" xfId="3" applyNumberFormat="1" applyFont="1" applyAlignment="1">
      <alignment horizontal="center" vertical="center"/>
    </xf>
    <xf numFmtId="0" fontId="6" fillId="0" borderId="0" xfId="3" applyFont="1" applyAlignment="1">
      <alignment horizontal="center" vertical="center"/>
    </xf>
    <xf numFmtId="2" fontId="6" fillId="0" borderId="0" xfId="3" applyNumberFormat="1" applyFont="1" applyAlignment="1">
      <alignment horizontal="center" vertical="center"/>
    </xf>
    <xf numFmtId="2" fontId="6" fillId="0" borderId="0" xfId="3" applyNumberFormat="1" applyAlignment="1">
      <alignment horizontal="center" vertical="center"/>
    </xf>
    <xf numFmtId="165" fontId="25" fillId="0" borderId="0" xfId="3" applyNumberFormat="1" applyFont="1"/>
    <xf numFmtId="0" fontId="6" fillId="0" borderId="0" xfId="3" applyAlignment="1">
      <alignment horizontal="center" vertical="center"/>
    </xf>
    <xf numFmtId="0" fontId="37" fillId="0" borderId="0" xfId="0" applyFont="1"/>
    <xf numFmtId="3" fontId="0" fillId="0" borderId="0" xfId="0" applyNumberFormat="1" applyAlignment="1">
      <alignment horizontal="center" vertical="center"/>
    </xf>
    <xf numFmtId="3" fontId="6" fillId="0" borderId="0" xfId="3" applyNumberFormat="1" applyAlignment="1">
      <alignment horizontal="center" vertical="center"/>
    </xf>
    <xf numFmtId="2" fontId="25" fillId="0" borderId="0" xfId="3" applyNumberFormat="1" applyFont="1" applyAlignment="1" applyProtection="1">
      <alignment horizontal="center" vertical="center"/>
    </xf>
    <xf numFmtId="4" fontId="25" fillId="0" borderId="0" xfId="10" applyNumberFormat="1" applyFont="1" applyFill="1" applyBorder="1" applyAlignment="1" applyProtection="1">
      <alignment horizontal="right" vertical="center"/>
    </xf>
    <xf numFmtId="0" fontId="25" fillId="0" borderId="0" xfId="3" applyFont="1" applyBorder="1" applyAlignment="1" applyProtection="1">
      <alignment horizontal="right" vertical="center"/>
    </xf>
    <xf numFmtId="0" fontId="25" fillId="0" borderId="0" xfId="3" applyFont="1" applyAlignment="1" applyProtection="1">
      <alignment horizontal="center" vertical="center"/>
    </xf>
    <xf numFmtId="0" fontId="25" fillId="0" borderId="0" xfId="3" applyFont="1" applyProtection="1"/>
    <xf numFmtId="0" fontId="25" fillId="0" borderId="0" xfId="3" applyFont="1" applyBorder="1" applyProtection="1"/>
    <xf numFmtId="0" fontId="13" fillId="0" borderId="0" xfId="3" applyFont="1" applyAlignment="1" applyProtection="1">
      <alignment horizontal="center" vertical="center"/>
    </xf>
    <xf numFmtId="2" fontId="13" fillId="0" borderId="0" xfId="10" applyNumberFormat="1" applyFont="1" applyFill="1" applyBorder="1" applyAlignment="1" applyProtection="1">
      <alignment horizontal="center" vertical="center"/>
    </xf>
    <xf numFmtId="0" fontId="13" fillId="0" borderId="0" xfId="3" applyFont="1" applyProtection="1"/>
    <xf numFmtId="2" fontId="13" fillId="0" borderId="0" xfId="3" applyNumberFormat="1" applyFont="1" applyBorder="1" applyProtection="1"/>
    <xf numFmtId="49" fontId="25" fillId="0" borderId="0" xfId="3" applyNumberFormat="1" applyFont="1" applyAlignment="1" applyProtection="1">
      <alignment horizontal="center" vertical="center"/>
    </xf>
    <xf numFmtId="2" fontId="25" fillId="0" borderId="0" xfId="3" applyNumberFormat="1" applyFont="1" applyProtection="1"/>
    <xf numFmtId="1" fontId="25" fillId="0" borderId="0" xfId="3" applyNumberFormat="1" applyFont="1" applyProtection="1"/>
    <xf numFmtId="0" fontId="6" fillId="0" borderId="0" xfId="3" applyProtection="1"/>
    <xf numFmtId="2" fontId="6" fillId="0" borderId="0" xfId="3" applyNumberFormat="1" applyProtection="1"/>
    <xf numFmtId="0" fontId="13" fillId="0" borderId="0" xfId="3" applyFont="1" applyFill="1" applyBorder="1" applyAlignment="1" applyProtection="1">
      <alignment horizontal="center" vertical="center"/>
      <protection locked="0" hidden="1"/>
    </xf>
    <xf numFmtId="49" fontId="13" fillId="0" borderId="0" xfId="3" applyNumberFormat="1" applyFont="1" applyBorder="1" applyAlignment="1" applyProtection="1">
      <alignment horizontal="center" vertical="center"/>
    </xf>
    <xf numFmtId="0" fontId="13" fillId="0" borderId="0" xfId="3" applyFont="1" applyBorder="1" applyAlignment="1" applyProtection="1">
      <alignment horizontal="left" vertical="center"/>
    </xf>
    <xf numFmtId="165" fontId="6" fillId="0" borderId="0" xfId="3" applyNumberFormat="1" applyAlignment="1">
      <alignment horizontal="center" vertical="center"/>
    </xf>
    <xf numFmtId="0" fontId="6" fillId="0" borderId="0" xfId="3" applyAlignment="1">
      <alignment horizontal="center"/>
    </xf>
    <xf numFmtId="165" fontId="25" fillId="0" borderId="0" xfId="3" applyNumberFormat="1" applyFont="1" applyAlignment="1">
      <alignment horizontal="center" vertical="center"/>
    </xf>
    <xf numFmtId="0" fontId="6" fillId="0" borderId="2" xfId="10" applyFont="1" applyFill="1" applyBorder="1" applyAlignment="1">
      <alignment horizontal="center" vertical="center"/>
    </xf>
    <xf numFmtId="0" fontId="6" fillId="0" borderId="0" xfId="0" applyFont="1" applyAlignment="1">
      <alignment horizontal="center" vertical="center"/>
    </xf>
    <xf numFmtId="43" fontId="6" fillId="0" borderId="0" xfId="10" applyNumberFormat="1" applyFont="1" applyFill="1" applyBorder="1" applyAlignment="1">
      <alignment horizontal="center" vertical="center"/>
    </xf>
    <xf numFmtId="43" fontId="6" fillId="0" borderId="0" xfId="3" applyNumberFormat="1" applyFont="1" applyAlignment="1">
      <alignment horizontal="center" vertical="center" wrapText="1"/>
    </xf>
    <xf numFmtId="43" fontId="6" fillId="0" borderId="0" xfId="3" applyNumberFormat="1" applyFont="1" applyAlignment="1">
      <alignment horizontal="center" vertical="center"/>
    </xf>
    <xf numFmtId="165" fontId="25" fillId="0" borderId="0" xfId="3" applyNumberFormat="1" applyFont="1" applyAlignment="1">
      <alignment vertical="center"/>
    </xf>
    <xf numFmtId="43" fontId="25" fillId="0" borderId="0" xfId="3" applyNumberFormat="1" applyFont="1"/>
    <xf numFmtId="165" fontId="6" fillId="0" borderId="0" xfId="3" applyNumberFormat="1" applyFont="1" applyAlignment="1">
      <alignment horizontal="center" vertical="center"/>
    </xf>
    <xf numFmtId="165" fontId="6" fillId="0" borderId="0" xfId="3" applyNumberFormat="1" applyFont="1" applyAlignment="1">
      <alignment horizontal="center" vertical="center" wrapText="1"/>
    </xf>
    <xf numFmtId="0" fontId="6" fillId="0" borderId="10" xfId="10" applyFont="1" applyFill="1" applyBorder="1" applyAlignment="1">
      <alignment horizontal="left" vertical="center" indent="1"/>
    </xf>
    <xf numFmtId="43" fontId="6" fillId="0" borderId="0" xfId="0" applyNumberFormat="1" applyFont="1"/>
    <xf numFmtId="43" fontId="25" fillId="0" borderId="0" xfId="3" applyNumberFormat="1" applyFont="1" applyAlignment="1">
      <alignment horizontal="center" vertical="center"/>
    </xf>
    <xf numFmtId="2" fontId="25" fillId="0" borderId="0" xfId="0" applyNumberFormat="1" applyFont="1" applyAlignment="1">
      <alignment horizontal="center" vertical="center"/>
    </xf>
    <xf numFmtId="2" fontId="6" fillId="3" borderId="1" xfId="10" applyNumberFormat="1" applyFont="1" applyFill="1" applyBorder="1" applyAlignment="1">
      <alignment horizontal="center" vertical="center"/>
    </xf>
    <xf numFmtId="166" fontId="6" fillId="3" borderId="1" xfId="10" applyNumberFormat="1" applyFont="1" applyFill="1" applyBorder="1" applyAlignment="1">
      <alignment horizontal="center" vertical="center"/>
    </xf>
    <xf numFmtId="166" fontId="6" fillId="3" borderId="1" xfId="10" applyNumberFormat="1" applyFill="1" applyBorder="1" applyAlignment="1">
      <alignment horizontal="center" vertical="center"/>
    </xf>
    <xf numFmtId="2" fontId="6" fillId="3" borderId="1" xfId="10" applyNumberFormat="1" applyFill="1" applyBorder="1" applyAlignment="1">
      <alignment horizontal="center" vertical="center"/>
    </xf>
    <xf numFmtId="39" fontId="6" fillId="10" borderId="1" xfId="10" applyNumberFormat="1" applyFill="1" applyBorder="1" applyAlignment="1" applyProtection="1">
      <alignment horizontal="center" vertical="center"/>
      <protection locked="0"/>
    </xf>
    <xf numFmtId="4" fontId="13" fillId="0" borderId="0" xfId="10" applyNumberFormat="1" applyFont="1" applyFill="1" applyBorder="1" applyAlignment="1">
      <alignment horizontal="right" vertical="center"/>
    </xf>
    <xf numFmtId="2" fontId="13" fillId="0" borderId="0" xfId="10" applyNumberFormat="1" applyFont="1" applyFill="1" applyBorder="1" applyAlignment="1">
      <alignment horizontal="right" vertical="center"/>
    </xf>
    <xf numFmtId="0" fontId="13" fillId="0" borderId="0" xfId="3" applyFont="1"/>
    <xf numFmtId="2" fontId="13" fillId="0" borderId="0" xfId="10" applyNumberFormat="1" applyFont="1" applyFill="1" applyBorder="1" applyAlignment="1">
      <alignment horizontal="center" vertical="center"/>
    </xf>
    <xf numFmtId="4" fontId="13" fillId="0" borderId="0" xfId="10" applyNumberFormat="1" applyFont="1" applyFill="1" applyBorder="1" applyAlignment="1">
      <alignment horizontal="left" vertical="center"/>
    </xf>
    <xf numFmtId="1" fontId="13" fillId="0" borderId="0" xfId="3" applyNumberFormat="1" applyFont="1" applyAlignment="1">
      <alignment horizontal="center" vertical="center"/>
    </xf>
    <xf numFmtId="0" fontId="13" fillId="0" borderId="0" xfId="3" applyFont="1" applyAlignment="1">
      <alignment horizontal="center" vertical="center"/>
    </xf>
    <xf numFmtId="3" fontId="13" fillId="0" borderId="0" xfId="3" applyNumberFormat="1" applyFont="1" applyAlignment="1">
      <alignment horizontal="center" vertical="center"/>
    </xf>
    <xf numFmtId="4" fontId="13" fillId="0" borderId="0" xfId="10" applyNumberFormat="1" applyFont="1" applyFill="1" applyBorder="1" applyAlignment="1">
      <alignment horizontal="center" vertical="center"/>
    </xf>
    <xf numFmtId="0" fontId="13" fillId="0" borderId="0" xfId="0" applyFont="1" applyAlignment="1">
      <alignment horizontal="center" vertical="center"/>
    </xf>
    <xf numFmtId="0" fontId="13" fillId="0" borderId="0" xfId="10" applyFont="1" applyBorder="1" applyAlignment="1">
      <alignment horizontal="center" vertical="center"/>
    </xf>
    <xf numFmtId="0" fontId="13" fillId="0" borderId="0" xfId="10" applyFont="1" applyBorder="1"/>
    <xf numFmtId="0" fontId="13" fillId="0" borderId="0" xfId="3" applyFont="1" applyBorder="1" applyAlignment="1">
      <alignment horizontal="center" vertical="center"/>
    </xf>
    <xf numFmtId="0" fontId="13" fillId="0" borderId="0" xfId="3" applyFont="1" applyBorder="1"/>
    <xf numFmtId="0" fontId="13" fillId="0" borderId="0" xfId="3" applyFont="1" applyBorder="1" applyAlignment="1" applyProtection="1">
      <alignment horizontal="center" vertical="center"/>
    </xf>
    <xf numFmtId="49" fontId="13" fillId="0" borderId="0" xfId="3" applyNumberFormat="1" applyFont="1" applyBorder="1" applyAlignment="1" applyProtection="1">
      <alignment horizontal="right" vertical="center"/>
    </xf>
    <xf numFmtId="2" fontId="13" fillId="0" borderId="0" xfId="3" applyNumberFormat="1" applyFont="1" applyBorder="1" applyAlignment="1" applyProtection="1">
      <alignment horizontal="left" vertical="center"/>
    </xf>
    <xf numFmtId="0" fontId="38" fillId="0" borderId="0" xfId="3" applyFont="1" applyBorder="1" applyAlignment="1" applyProtection="1">
      <alignment horizontal="right" vertical="center"/>
      <protection locked="0" hidden="1"/>
    </xf>
    <xf numFmtId="0" fontId="10" fillId="0" borderId="0" xfId="10" applyFont="1" applyFill="1" applyBorder="1" applyAlignment="1" applyProtection="1">
      <alignment horizontal="right" vertical="center"/>
    </xf>
    <xf numFmtId="0" fontId="35" fillId="0" borderId="0" xfId="10" applyFont="1" applyFill="1" applyBorder="1" applyAlignment="1" applyProtection="1">
      <alignment horizontal="center" vertical="center"/>
    </xf>
    <xf numFmtId="2" fontId="6" fillId="0" borderId="0" xfId="10" applyNumberFormat="1" applyFill="1" applyBorder="1" applyAlignment="1" applyProtection="1">
      <alignment horizontal="right" vertical="center"/>
    </xf>
    <xf numFmtId="165" fontId="12" fillId="0" borderId="0" xfId="10" applyNumberFormat="1" applyFont="1" applyFill="1" applyBorder="1" applyAlignment="1" applyProtection="1">
      <alignment horizontal="center" vertical="center"/>
    </xf>
    <xf numFmtId="165" fontId="6" fillId="0" borderId="11" xfId="3" applyNumberFormat="1" applyFont="1" applyFill="1" applyBorder="1" applyAlignment="1">
      <alignment horizontal="center" vertical="center"/>
    </xf>
    <xf numFmtId="165" fontId="6" fillId="0" borderId="0" xfId="3" applyNumberFormat="1" applyFont="1" applyBorder="1"/>
    <xf numFmtId="165" fontId="13" fillId="0" borderId="0" xfId="3" applyNumberFormat="1" applyFont="1" applyFill="1" applyBorder="1" applyAlignment="1">
      <alignment horizontal="center" vertical="center"/>
    </xf>
    <xf numFmtId="0" fontId="23" fillId="0" borderId="0" xfId="10" applyFont="1" applyFill="1" applyBorder="1" applyAlignment="1">
      <alignment vertical="center"/>
    </xf>
    <xf numFmtId="165" fontId="6" fillId="0" borderId="10" xfId="10" applyNumberFormat="1" applyFont="1" applyFill="1" applyBorder="1" applyAlignment="1" applyProtection="1">
      <alignment horizontal="center" vertical="center"/>
      <protection locked="0"/>
    </xf>
    <xf numFmtId="0" fontId="39" fillId="5" borderId="1" xfId="10" applyFont="1" applyFill="1" applyBorder="1" applyAlignment="1">
      <alignment horizontal="center" vertical="center"/>
    </xf>
    <xf numFmtId="0" fontId="40" fillId="5" borderId="1" xfId="10" applyFont="1" applyFill="1" applyBorder="1" applyAlignment="1">
      <alignment horizontal="center" vertical="center"/>
    </xf>
    <xf numFmtId="0" fontId="41" fillId="0" borderId="1" xfId="10" applyFont="1" applyFill="1" applyBorder="1" applyAlignment="1">
      <alignment horizontal="center" vertical="center"/>
    </xf>
    <xf numFmtId="0" fontId="29" fillId="3" borderId="34" xfId="0" applyFont="1" applyFill="1" applyBorder="1" applyAlignment="1">
      <alignment horizontal="left" vertical="center" wrapText="1"/>
    </xf>
    <xf numFmtId="0" fontId="29" fillId="3" borderId="0" xfId="0" applyFont="1" applyFill="1" applyBorder="1" applyAlignment="1">
      <alignment horizontal="left" vertical="center" wrapText="1"/>
    </xf>
    <xf numFmtId="0" fontId="29" fillId="3" borderId="3" xfId="0" applyFont="1" applyFill="1" applyBorder="1" applyAlignment="1">
      <alignment horizontal="left" vertical="center" wrapText="1"/>
    </xf>
    <xf numFmtId="2" fontId="6" fillId="10" borderId="55" xfId="10" applyNumberFormat="1" applyFont="1" applyFill="1" applyBorder="1" applyAlignment="1" applyProtection="1">
      <alignment horizontal="center" vertical="center"/>
      <protection locked="0"/>
    </xf>
    <xf numFmtId="9" fontId="6" fillId="3" borderId="43" xfId="10" applyNumberFormat="1" applyFont="1" applyFill="1" applyBorder="1" applyAlignment="1">
      <alignment horizontal="center" vertical="center"/>
    </xf>
    <xf numFmtId="0" fontId="6" fillId="0" borderId="21" xfId="10" applyFont="1" applyBorder="1" applyAlignment="1">
      <alignment horizontal="center" vertical="center" wrapText="1"/>
    </xf>
    <xf numFmtId="0" fontId="6" fillId="0" borderId="58" xfId="10" applyFont="1" applyBorder="1" applyAlignment="1">
      <alignment horizontal="center" vertical="center" wrapText="1"/>
    </xf>
    <xf numFmtId="0" fontId="6" fillId="0" borderId="42" xfId="10" applyFont="1" applyBorder="1" applyAlignment="1">
      <alignment horizontal="center" vertical="center" wrapText="1"/>
    </xf>
    <xf numFmtId="0" fontId="6" fillId="0" borderId="43" xfId="10" applyFont="1" applyBorder="1" applyAlignment="1">
      <alignment horizontal="center" vertical="center" wrapText="1"/>
    </xf>
    <xf numFmtId="2" fontId="6" fillId="10" borderId="58" xfId="10" applyNumberFormat="1" applyFont="1" applyFill="1" applyBorder="1" applyAlignment="1" applyProtection="1">
      <alignment horizontal="center" vertical="center"/>
      <protection locked="0"/>
    </xf>
    <xf numFmtId="0" fontId="6" fillId="0" borderId="54" xfId="10" applyFont="1" applyBorder="1" applyAlignment="1">
      <alignment horizontal="center" vertical="center" wrapText="1"/>
    </xf>
    <xf numFmtId="0" fontId="6" fillId="0" borderId="55" xfId="10" applyFont="1" applyBorder="1" applyAlignment="1">
      <alignment horizontal="center" vertical="center" wrapText="1"/>
    </xf>
    <xf numFmtId="0" fontId="29" fillId="3" borderId="34" xfId="0" applyFont="1" applyFill="1" applyBorder="1" applyAlignment="1">
      <alignment horizontal="left" vertical="center"/>
    </xf>
    <xf numFmtId="0" fontId="29" fillId="3" borderId="0" xfId="0" applyFont="1" applyFill="1" applyBorder="1" applyAlignment="1">
      <alignment horizontal="left" vertical="center"/>
    </xf>
    <xf numFmtId="0" fontId="29" fillId="3" borderId="3" xfId="0" applyFont="1" applyFill="1" applyBorder="1" applyAlignment="1">
      <alignment horizontal="left" vertical="center"/>
    </xf>
    <xf numFmtId="0" fontId="11" fillId="5" borderId="30" xfId="0" applyFont="1" applyFill="1" applyBorder="1" applyAlignment="1">
      <alignment horizontal="center" vertical="center"/>
    </xf>
    <xf numFmtId="0" fontId="11" fillId="5" borderId="31" xfId="0" applyFont="1" applyFill="1" applyBorder="1" applyAlignment="1">
      <alignment horizontal="center" vertical="center"/>
    </xf>
    <xf numFmtId="0" fontId="11" fillId="5" borderId="37" xfId="0" applyFont="1" applyFill="1" applyBorder="1" applyAlignment="1">
      <alignment horizontal="center" vertical="center"/>
    </xf>
    <xf numFmtId="0" fontId="30" fillId="3" borderId="32" xfId="0" applyFont="1" applyFill="1" applyBorder="1" applyAlignment="1">
      <alignment horizontal="left" vertical="center" wrapText="1"/>
    </xf>
    <xf numFmtId="0" fontId="30" fillId="3" borderId="33" xfId="0" applyFont="1" applyFill="1" applyBorder="1" applyAlignment="1">
      <alignment horizontal="left" vertical="center" wrapText="1"/>
    </xf>
    <xf numFmtId="0" fontId="30" fillId="3" borderId="39" xfId="0" applyFont="1" applyFill="1" applyBorder="1" applyAlignment="1">
      <alignment horizontal="left" vertical="center" wrapText="1"/>
    </xf>
    <xf numFmtId="0" fontId="30" fillId="3" borderId="34" xfId="0" applyFont="1" applyFill="1" applyBorder="1" applyAlignment="1">
      <alignment horizontal="left" vertical="center" wrapText="1"/>
    </xf>
    <xf numFmtId="0" fontId="30" fillId="3" borderId="0" xfId="0" applyFont="1" applyFill="1" applyBorder="1" applyAlignment="1">
      <alignment horizontal="left" vertical="center" wrapText="1"/>
    </xf>
    <xf numFmtId="0" fontId="30" fillId="3" borderId="3" xfId="0" applyFont="1" applyFill="1" applyBorder="1" applyAlignment="1">
      <alignment horizontal="left" vertical="center" wrapText="1"/>
    </xf>
    <xf numFmtId="0" fontId="6" fillId="0" borderId="29" xfId="11" applyFont="1" applyBorder="1" applyAlignment="1" applyProtection="1">
      <alignment horizontal="left" vertical="center"/>
      <protection locked="0"/>
    </xf>
    <xf numFmtId="0" fontId="6" fillId="0" borderId="65" xfId="11" applyFont="1" applyBorder="1" applyAlignment="1" applyProtection="1">
      <alignment horizontal="left" vertical="center"/>
      <protection locked="0"/>
    </xf>
    <xf numFmtId="0" fontId="18" fillId="8" borderId="6" xfId="10" applyFont="1" applyFill="1" applyBorder="1" applyAlignment="1">
      <alignment horizontal="center" vertical="center"/>
    </xf>
    <xf numFmtId="0" fontId="18" fillId="8" borderId="5" xfId="10" applyFont="1" applyFill="1" applyBorder="1" applyAlignment="1">
      <alignment horizontal="center" vertical="center"/>
    </xf>
    <xf numFmtId="0" fontId="18" fillId="8" borderId="7" xfId="10" applyFont="1" applyFill="1" applyBorder="1" applyAlignment="1">
      <alignment horizontal="center" vertical="center"/>
    </xf>
    <xf numFmtId="0" fontId="18" fillId="8" borderId="8" xfId="10" applyFont="1" applyFill="1" applyBorder="1" applyAlignment="1">
      <alignment horizontal="center" vertical="center"/>
    </xf>
    <xf numFmtId="2" fontId="6" fillId="3" borderId="24" xfId="10" applyNumberFormat="1" applyFill="1" applyBorder="1" applyAlignment="1">
      <alignment horizontal="center" vertical="center"/>
    </xf>
    <xf numFmtId="2" fontId="6" fillId="3" borderId="28" xfId="10" applyNumberFormat="1" applyFill="1" applyBorder="1" applyAlignment="1">
      <alignment horizontal="center" vertical="center"/>
    </xf>
    <xf numFmtId="0" fontId="6" fillId="0" borderId="2" xfId="10" applyFont="1" applyFill="1" applyBorder="1" applyAlignment="1">
      <alignment horizontal="left" vertical="center" indent="2"/>
    </xf>
    <xf numFmtId="0" fontId="6" fillId="0" borderId="0" xfId="10" applyFont="1" applyFill="1" applyBorder="1" applyAlignment="1">
      <alignment horizontal="left" vertical="center" indent="2"/>
    </xf>
    <xf numFmtId="0" fontId="6" fillId="0" borderId="3" xfId="10" applyFont="1" applyFill="1" applyBorder="1" applyAlignment="1">
      <alignment horizontal="left" vertical="center" indent="2"/>
    </xf>
    <xf numFmtId="0" fontId="28" fillId="0" borderId="0" xfId="3" applyFont="1" applyBorder="1" applyAlignment="1">
      <alignment horizontal="left" vertical="top"/>
    </xf>
    <xf numFmtId="0" fontId="28" fillId="0" borderId="0" xfId="3" applyFont="1" applyBorder="1" applyAlignment="1">
      <alignment horizontal="left" vertical="center"/>
    </xf>
    <xf numFmtId="49" fontId="18" fillId="5" borderId="30" xfId="3" applyNumberFormat="1" applyFont="1" applyFill="1" applyBorder="1" applyAlignment="1">
      <alignment horizontal="center" vertical="center"/>
    </xf>
    <xf numFmtId="49" fontId="18" fillId="5" borderId="31" xfId="3" applyNumberFormat="1" applyFont="1" applyFill="1" applyBorder="1" applyAlignment="1">
      <alignment horizontal="center" vertical="center"/>
    </xf>
    <xf numFmtId="49" fontId="18" fillId="5" borderId="37" xfId="3" applyNumberFormat="1" applyFont="1" applyFill="1" applyBorder="1" applyAlignment="1">
      <alignment horizontal="center" vertical="center"/>
    </xf>
    <xf numFmtId="0" fontId="29" fillId="3" borderId="35" xfId="0" applyFont="1" applyFill="1" applyBorder="1" applyAlignment="1">
      <alignment horizontal="left" vertical="center" wrapText="1"/>
    </xf>
    <xf numFmtId="0" fontId="29" fillId="3" borderId="36" xfId="0" applyFont="1" applyFill="1" applyBorder="1" applyAlignment="1">
      <alignment horizontal="left" vertical="center" wrapText="1"/>
    </xf>
    <xf numFmtId="0" fontId="29" fillId="3" borderId="38" xfId="0" applyFont="1" applyFill="1" applyBorder="1" applyAlignment="1">
      <alignment horizontal="left" vertical="center" wrapText="1"/>
    </xf>
    <xf numFmtId="49" fontId="9" fillId="0" borderId="33" xfId="3" applyNumberFormat="1" applyFont="1" applyBorder="1" applyAlignment="1">
      <alignment horizontal="left" vertical="center" wrapText="1"/>
    </xf>
    <xf numFmtId="49" fontId="9" fillId="0" borderId="0" xfId="3" applyNumberFormat="1" applyFont="1" applyBorder="1" applyAlignment="1">
      <alignment horizontal="left" vertical="center" wrapText="1"/>
    </xf>
    <xf numFmtId="0" fontId="18" fillId="5" borderId="42" xfId="0" applyFont="1" applyFill="1" applyBorder="1" applyAlignment="1">
      <alignment horizontal="center" vertical="center"/>
    </xf>
    <xf numFmtId="0" fontId="18" fillId="5" borderId="43" xfId="0" applyFont="1" applyFill="1" applyBorder="1" applyAlignment="1">
      <alignment horizontal="center" vertical="center"/>
    </xf>
    <xf numFmtId="0" fontId="18" fillId="5" borderId="44" xfId="0" applyFont="1" applyFill="1" applyBorder="1" applyAlignment="1">
      <alignment horizontal="center" vertical="center"/>
    </xf>
    <xf numFmtId="0" fontId="18" fillId="5" borderId="30" xfId="0" applyFont="1" applyFill="1" applyBorder="1" applyAlignment="1">
      <alignment horizontal="center" vertical="center"/>
    </xf>
    <xf numFmtId="0" fontId="18" fillId="5" borderId="31" xfId="0" applyFont="1" applyFill="1" applyBorder="1" applyAlignment="1">
      <alignment horizontal="center" vertical="center"/>
    </xf>
    <xf numFmtId="0" fontId="18" fillId="5" borderId="37" xfId="0" applyFont="1" applyFill="1" applyBorder="1" applyAlignment="1">
      <alignment horizontal="center" vertical="center"/>
    </xf>
    <xf numFmtId="0" fontId="18" fillId="5" borderId="51" xfId="3" applyFont="1" applyFill="1" applyBorder="1" applyAlignment="1">
      <alignment horizontal="center" vertical="center"/>
    </xf>
    <xf numFmtId="0" fontId="18" fillId="5" borderId="52" xfId="3" applyFont="1" applyFill="1" applyBorder="1" applyAlignment="1">
      <alignment horizontal="center" vertical="center"/>
    </xf>
    <xf numFmtId="0" fontId="18" fillId="5" borderId="53" xfId="3" applyFont="1" applyFill="1" applyBorder="1" applyAlignment="1">
      <alignment horizontal="center" vertical="center"/>
    </xf>
    <xf numFmtId="0" fontId="6" fillId="0" borderId="0" xfId="10" applyFill="1" applyBorder="1" applyAlignment="1">
      <alignment horizontal="left" vertical="center"/>
    </xf>
    <xf numFmtId="20" fontId="6" fillId="0" borderId="17" xfId="10" applyNumberFormat="1" applyFont="1" applyFill="1" applyBorder="1" applyAlignment="1">
      <alignment horizontal="left" vertical="center"/>
    </xf>
    <xf numFmtId="20" fontId="6" fillId="0" borderId="48" xfId="10" applyNumberFormat="1" applyFont="1" applyFill="1" applyBorder="1" applyAlignment="1">
      <alignment horizontal="left" vertical="center"/>
    </xf>
    <xf numFmtId="20" fontId="6" fillId="0" borderId="18" xfId="10" applyNumberFormat="1" applyFont="1" applyFill="1" applyBorder="1" applyAlignment="1">
      <alignment horizontal="left" vertical="center"/>
    </xf>
    <xf numFmtId="0" fontId="18" fillId="6" borderId="6" xfId="10" applyFont="1" applyFill="1" applyBorder="1" applyAlignment="1">
      <alignment horizontal="center" vertical="center"/>
    </xf>
    <xf numFmtId="0" fontId="18" fillId="6" borderId="5" xfId="10" applyFont="1" applyFill="1" applyBorder="1" applyAlignment="1">
      <alignment horizontal="center" vertical="center"/>
    </xf>
    <xf numFmtId="0" fontId="18" fillId="6" borderId="7" xfId="10" applyFont="1" applyFill="1" applyBorder="1" applyAlignment="1">
      <alignment horizontal="center" vertical="center"/>
    </xf>
    <xf numFmtId="0" fontId="18" fillId="6" borderId="8" xfId="10" applyFont="1" applyFill="1" applyBorder="1" applyAlignment="1">
      <alignment horizontal="center" vertical="center"/>
    </xf>
    <xf numFmtId="0" fontId="24" fillId="6" borderId="6" xfId="10" applyFont="1" applyFill="1" applyBorder="1" applyAlignment="1">
      <alignment horizontal="center" vertical="center"/>
    </xf>
    <xf numFmtId="0" fontId="24" fillId="6" borderId="7" xfId="10" applyFont="1" applyFill="1" applyBorder="1" applyAlignment="1">
      <alignment horizontal="center" vertical="center"/>
    </xf>
    <xf numFmtId="0" fontId="24" fillId="6" borderId="8" xfId="10" applyFont="1" applyFill="1" applyBorder="1" applyAlignment="1">
      <alignment horizontal="center" vertical="center"/>
    </xf>
    <xf numFmtId="0" fontId="32" fillId="0" borderId="6" xfId="10" applyFont="1" applyBorder="1" applyAlignment="1">
      <alignment horizontal="center" vertical="center"/>
    </xf>
    <xf numFmtId="0" fontId="32" fillId="0" borderId="7" xfId="10" applyFont="1" applyBorder="1" applyAlignment="1">
      <alignment horizontal="center" vertical="center"/>
    </xf>
    <xf numFmtId="0" fontId="32" fillId="0" borderId="8" xfId="10" applyFont="1" applyBorder="1" applyAlignment="1">
      <alignment horizontal="center" vertical="center"/>
    </xf>
    <xf numFmtId="0" fontId="6" fillId="0" borderId="14" xfId="10" applyFont="1" applyFill="1" applyBorder="1" applyAlignment="1">
      <alignment horizontal="left" vertical="center"/>
    </xf>
    <xf numFmtId="0" fontId="6" fillId="0" borderId="49" xfId="10" applyFont="1" applyFill="1" applyBorder="1" applyAlignment="1">
      <alignment horizontal="left" vertical="center"/>
    </xf>
    <xf numFmtId="0" fontId="6" fillId="0" borderId="15" xfId="10" applyFont="1" applyFill="1" applyBorder="1" applyAlignment="1">
      <alignment horizontal="left" vertical="center"/>
    </xf>
    <xf numFmtId="20" fontId="6" fillId="0" borderId="14" xfId="10" applyNumberFormat="1" applyFont="1" applyFill="1" applyBorder="1" applyAlignment="1">
      <alignment horizontal="left" vertical="center"/>
    </xf>
    <xf numFmtId="20" fontId="6" fillId="0" borderId="49" xfId="10" applyNumberFormat="1" applyFont="1" applyFill="1" applyBorder="1" applyAlignment="1">
      <alignment horizontal="left" vertical="center"/>
    </xf>
    <xf numFmtId="20" fontId="6" fillId="0" borderId="15" xfId="10" applyNumberFormat="1" applyFont="1" applyFill="1" applyBorder="1" applyAlignment="1">
      <alignment horizontal="left" vertical="center"/>
    </xf>
    <xf numFmtId="20" fontId="6" fillId="0" borderId="24" xfId="10" applyNumberFormat="1" applyFont="1" applyFill="1" applyBorder="1" applyAlignment="1">
      <alignment horizontal="left" vertical="center"/>
    </xf>
    <xf numFmtId="20" fontId="6" fillId="0" borderId="50" xfId="10" applyNumberFormat="1" applyFont="1" applyFill="1" applyBorder="1" applyAlignment="1">
      <alignment horizontal="left" vertical="center"/>
    </xf>
    <xf numFmtId="20" fontId="6" fillId="0" borderId="28" xfId="10" applyNumberFormat="1" applyFont="1" applyFill="1" applyBorder="1" applyAlignment="1">
      <alignment horizontal="left" vertical="center"/>
    </xf>
    <xf numFmtId="0" fontId="12" fillId="7" borderId="17" xfId="10" applyFont="1" applyFill="1" applyBorder="1" applyAlignment="1">
      <alignment horizontal="center" vertical="center"/>
    </xf>
    <xf numFmtId="0" fontId="12" fillId="7" borderId="48" xfId="10" applyFont="1" applyFill="1" applyBorder="1" applyAlignment="1">
      <alignment horizontal="center" vertical="center"/>
    </xf>
    <xf numFmtId="0" fontId="12" fillId="7" borderId="18" xfId="10" applyFont="1" applyFill="1" applyBorder="1" applyAlignment="1">
      <alignment horizontal="center" vertical="center"/>
    </xf>
    <xf numFmtId="0" fontId="6" fillId="0" borderId="2" xfId="5" applyBorder="1" applyAlignment="1">
      <alignment horizontal="left" vertical="center"/>
    </xf>
    <xf numFmtId="0" fontId="6" fillId="0" borderId="0" xfId="5" applyBorder="1" applyAlignment="1">
      <alignment horizontal="left" vertical="center"/>
    </xf>
    <xf numFmtId="0" fontId="7" fillId="5" borderId="6" xfId="10" applyFont="1" applyFill="1" applyBorder="1" applyAlignment="1">
      <alignment horizontal="center" vertical="center"/>
    </xf>
    <xf numFmtId="0" fontId="7" fillId="5" borderId="7" xfId="10" applyFont="1" applyFill="1" applyBorder="1" applyAlignment="1">
      <alignment horizontal="center" vertical="center"/>
    </xf>
    <xf numFmtId="0" fontId="7" fillId="5" borderId="8" xfId="10" applyFont="1" applyFill="1" applyBorder="1" applyAlignment="1">
      <alignment horizontal="center" vertical="center"/>
    </xf>
    <xf numFmtId="2" fontId="12" fillId="7" borderId="14" xfId="10" applyNumberFormat="1" applyFont="1" applyFill="1" applyBorder="1" applyAlignment="1">
      <alignment horizontal="center" vertical="center"/>
    </xf>
    <xf numFmtId="2" fontId="12" fillId="7" borderId="49" xfId="10" applyNumberFormat="1" applyFont="1" applyFill="1" applyBorder="1" applyAlignment="1">
      <alignment horizontal="center" vertical="center"/>
    </xf>
    <xf numFmtId="2" fontId="12" fillId="7" borderId="15" xfId="10" applyNumberFormat="1" applyFont="1" applyFill="1" applyBorder="1" applyAlignment="1">
      <alignment horizontal="center" vertical="center"/>
    </xf>
    <xf numFmtId="0" fontId="19" fillId="0" borderId="2" xfId="10" applyFont="1" applyBorder="1" applyAlignment="1">
      <alignment horizontal="left" vertical="center"/>
    </xf>
    <xf numFmtId="0" fontId="19" fillId="0" borderId="0" xfId="10" applyFont="1" applyBorder="1" applyAlignment="1">
      <alignment horizontal="left" vertical="center"/>
    </xf>
    <xf numFmtId="0" fontId="16" fillId="0" borderId="2" xfId="10" applyFont="1" applyBorder="1" applyAlignment="1">
      <alignment horizontal="center"/>
    </xf>
    <xf numFmtId="0" fontId="16" fillId="0" borderId="0" xfId="10" applyFont="1" applyBorder="1" applyAlignment="1">
      <alignment horizontal="center"/>
    </xf>
    <xf numFmtId="0" fontId="6" fillId="0" borderId="6" xfId="10" applyFont="1" applyFill="1" applyBorder="1" applyAlignment="1">
      <alignment horizontal="center" vertical="center"/>
    </xf>
    <xf numFmtId="0" fontId="6" fillId="0" borderId="7" xfId="10" applyFont="1" applyFill="1" applyBorder="1" applyAlignment="1">
      <alignment horizontal="center" vertical="center"/>
    </xf>
    <xf numFmtId="0" fontId="6" fillId="0" borderId="8" xfId="10" applyFont="1" applyFill="1" applyBorder="1" applyAlignment="1">
      <alignment horizontal="center" vertical="center"/>
    </xf>
    <xf numFmtId="0" fontId="6" fillId="10" borderId="42" xfId="10" applyFont="1" applyFill="1" applyBorder="1" applyAlignment="1">
      <alignment horizontal="center" vertical="center"/>
    </xf>
    <xf numFmtId="0" fontId="6" fillId="10" borderId="43" xfId="10" applyFont="1" applyFill="1" applyBorder="1" applyAlignment="1">
      <alignment horizontal="center" vertical="center"/>
    </xf>
    <xf numFmtId="0" fontId="6" fillId="10" borderId="44" xfId="10" applyFont="1" applyFill="1" applyBorder="1" applyAlignment="1">
      <alignment horizontal="center" vertical="center"/>
    </xf>
    <xf numFmtId="0" fontId="18" fillId="8" borderId="42" xfId="10" applyFont="1" applyFill="1" applyBorder="1" applyAlignment="1">
      <alignment horizontal="center" vertical="center"/>
    </xf>
    <xf numFmtId="0" fontId="18" fillId="8" borderId="43" xfId="10" applyFont="1" applyFill="1" applyBorder="1" applyAlignment="1">
      <alignment horizontal="center" vertical="center"/>
    </xf>
    <xf numFmtId="0" fontId="18" fillId="8" borderId="44" xfId="10" applyFont="1" applyFill="1" applyBorder="1" applyAlignment="1">
      <alignment horizontal="center" vertical="center"/>
    </xf>
    <xf numFmtId="0" fontId="6" fillId="0" borderId="2" xfId="10" applyFont="1" applyBorder="1" applyAlignment="1">
      <alignment horizontal="left" vertical="center"/>
    </xf>
    <xf numFmtId="0" fontId="6" fillId="0" borderId="0" xfId="10" applyFont="1" applyBorder="1" applyAlignment="1">
      <alignment horizontal="left" vertical="center"/>
    </xf>
    <xf numFmtId="0" fontId="6" fillId="0" borderId="5" xfId="5" applyFont="1" applyBorder="1" applyAlignment="1" applyProtection="1">
      <alignment horizontal="left" vertical="center"/>
      <protection locked="0"/>
    </xf>
    <xf numFmtId="0" fontId="6" fillId="2" borderId="42" xfId="10" applyFill="1" applyBorder="1" applyAlignment="1">
      <alignment horizontal="center" vertical="center"/>
    </xf>
    <xf numFmtId="0" fontId="6" fillId="2" borderId="43" xfId="10" applyFill="1" applyBorder="1" applyAlignment="1">
      <alignment horizontal="center" vertical="center"/>
    </xf>
    <xf numFmtId="0" fontId="6" fillId="2" borderId="44" xfId="10" applyFill="1" applyBorder="1" applyAlignment="1">
      <alignment horizontal="center" vertical="center"/>
    </xf>
    <xf numFmtId="2" fontId="12" fillId="7" borderId="24" xfId="10" applyNumberFormat="1" applyFont="1" applyFill="1" applyBorder="1" applyAlignment="1">
      <alignment horizontal="center" vertical="center"/>
    </xf>
    <xf numFmtId="2" fontId="12" fillId="7" borderId="50" xfId="10" applyNumberFormat="1" applyFont="1" applyFill="1" applyBorder="1" applyAlignment="1">
      <alignment horizontal="center" vertical="center"/>
    </xf>
    <xf numFmtId="2" fontId="12" fillId="7" borderId="28" xfId="10" applyNumberFormat="1" applyFont="1" applyFill="1" applyBorder="1" applyAlignment="1">
      <alignment horizontal="center" vertical="center"/>
    </xf>
    <xf numFmtId="164" fontId="6" fillId="0" borderId="29" xfId="10" applyNumberFormat="1" applyBorder="1" applyAlignment="1" applyProtection="1">
      <alignment horizontal="left" vertical="center"/>
      <protection locked="0"/>
    </xf>
  </cellXfs>
  <cellStyles count="58">
    <cellStyle name="Comma 2" xfId="1"/>
    <cellStyle name="Comma 2 2" xfId="6"/>
    <cellStyle name="Comma 2 2 2" xfId="14"/>
    <cellStyle name="Comma 2 2 3" xfId="22"/>
    <cellStyle name="Comma 2 2 4" xfId="31"/>
    <cellStyle name="Comma 2 3" xfId="23"/>
    <cellStyle name="Comma 2 4" xfId="32"/>
    <cellStyle name="Comma 2 5" xfId="41"/>
    <cellStyle name="Comma 2 5 2" xfId="46"/>
    <cellStyle name="Comma 3" xfId="7"/>
    <cellStyle name="Comma 3 2" xfId="15"/>
    <cellStyle name="Comma 3 3" xfId="20"/>
    <cellStyle name="Comma 3 4" xfId="30"/>
    <cellStyle name="Comma 4" xfId="40"/>
    <cellStyle name="Comma 4 2" xfId="47"/>
    <cellStyle name="Currency 2" xfId="2"/>
    <cellStyle name="Currency 2 2" xfId="8"/>
    <cellStyle name="Currency 2 2 2" xfId="16"/>
    <cellStyle name="Currency 2 2 3" xfId="18"/>
    <cellStyle name="Currency 2 2 4" xfId="24"/>
    <cellStyle name="Currency 2 3" xfId="19"/>
    <cellStyle name="Currency 2 4" xfId="29"/>
    <cellStyle name="Currency 2 5" xfId="43"/>
    <cellStyle name="Currency 2 5 2" xfId="48"/>
    <cellStyle name="Currency 3" xfId="9"/>
    <cellStyle name="Currency 3 2" xfId="17"/>
    <cellStyle name="Currency 3 3" xfId="27"/>
    <cellStyle name="Currency 3 4" xfId="28"/>
    <cellStyle name="Currency 4" xfId="42"/>
    <cellStyle name="Currency 4 2" xfId="49"/>
    <cellStyle name="Normal" xfId="0" builtinId="0"/>
    <cellStyle name="Normal 2" xfId="5"/>
    <cellStyle name="Normal 3" xfId="21"/>
    <cellStyle name="Normal 3 2" xfId="50"/>
    <cellStyle name="Normal 3 2 2" xfId="55"/>
    <cellStyle name="Normal 3 3" xfId="39"/>
    <cellStyle name="Normal 3 3 2" xfId="54"/>
    <cellStyle name="Normal 3 4" xfId="53"/>
    <cellStyle name="Normal 4" xfId="56"/>
    <cellStyle name="Normal 5" xfId="57"/>
    <cellStyle name="Normal_Contrast Ratio &amp; Lumens Calc (Template 010305)" xfId="3"/>
    <cellStyle name="Normal_Contrast Ratio &amp; Lumens Calc (Template 010305) 2" xfId="10"/>
    <cellStyle name="Normal_Contrast Ratio &amp; Lumens Calc 2" xfId="11"/>
    <cellStyle name="Percent 2" xfId="4"/>
    <cellStyle name="Percent 2 2" xfId="12"/>
    <cellStyle name="Percent 2 2 2" xfId="25"/>
    <cellStyle name="Percent 2 2 3" xfId="34"/>
    <cellStyle name="Percent 2 2 4" xfId="37"/>
    <cellStyle name="Percent 2 3" xfId="33"/>
    <cellStyle name="Percent 2 4" xfId="36"/>
    <cellStyle name="Percent 2 5" xfId="45"/>
    <cellStyle name="Percent 2 5 2" xfId="51"/>
    <cellStyle name="Percent 3" xfId="13"/>
    <cellStyle name="Percent 3 2" xfId="26"/>
    <cellStyle name="Percent 3 3" xfId="35"/>
    <cellStyle name="Percent 3 4" xfId="38"/>
    <cellStyle name="Percent 4" xfId="44"/>
    <cellStyle name="Percent 4 2" xfId="52"/>
  </cellStyles>
  <dxfs count="43">
    <dxf>
      <font>
        <condense val="0"/>
        <extend val="0"/>
        <color rgb="FF9C0006"/>
      </font>
      <fill>
        <patternFill>
          <bgColor rgb="FFFFC7CE"/>
        </patternFill>
      </fill>
    </dxf>
    <dxf>
      <font>
        <color theme="0" tint="-0.24994659260841701"/>
      </font>
      <fill>
        <patternFill patternType="none">
          <bgColor auto="1"/>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EBFFEB"/>
        </patternFill>
      </fill>
    </dxf>
    <dxf>
      <font>
        <condense val="0"/>
        <extend val="0"/>
        <color rgb="FF9C0006"/>
      </font>
      <fill>
        <patternFill>
          <bgColor rgb="FFFFC7CE"/>
        </patternFill>
      </fill>
    </dxf>
    <dxf>
      <fill>
        <patternFill>
          <bgColor theme="0" tint="-0.14996795556505021"/>
        </patternFill>
      </fill>
    </dxf>
    <dxf>
      <fill>
        <patternFill>
          <bgColor rgb="FFEBFFEB"/>
        </patternFill>
      </fill>
    </dxf>
    <dxf>
      <fill>
        <patternFill>
          <bgColor theme="0" tint="-0.14996795556505021"/>
        </patternFill>
      </fill>
    </dxf>
    <dxf>
      <font>
        <condense val="0"/>
        <extend val="0"/>
        <color rgb="FF9C0006"/>
      </font>
      <fill>
        <patternFill>
          <bgColor rgb="FFFFC7CE"/>
        </patternFill>
      </fill>
    </dxf>
    <dxf>
      <font>
        <condense val="0"/>
        <extend val="0"/>
        <color rgb="FF9C0006"/>
      </font>
      <fill>
        <patternFill>
          <bgColor rgb="FFFFC7CE"/>
        </patternFill>
      </fill>
    </dxf>
    <dxf>
      <font>
        <strike val="0"/>
        <color auto="1"/>
      </font>
      <fill>
        <patternFill>
          <bgColor rgb="FFFFCCFF"/>
        </patternFill>
      </fill>
    </dxf>
    <dxf>
      <font>
        <strike val="0"/>
      </font>
      <fill>
        <patternFill>
          <bgColor theme="5" tint="0.59996337778862885"/>
        </patternFill>
      </fill>
    </dxf>
    <dxf>
      <font>
        <condense val="0"/>
        <extend val="0"/>
        <color rgb="FF9C0006"/>
      </font>
      <fill>
        <patternFill>
          <bgColor rgb="FFFFC7CE"/>
        </patternFill>
      </fill>
    </dxf>
    <dxf>
      <fill>
        <patternFill>
          <bgColor rgb="FFEBFFEB"/>
        </patternFill>
      </fill>
    </dxf>
    <dxf>
      <font>
        <condense val="0"/>
        <extend val="0"/>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ill>
        <patternFill>
          <bgColor theme="6" tint="0.39994506668294322"/>
        </patternFill>
      </fill>
    </dxf>
    <dxf>
      <fill>
        <patternFill>
          <bgColor theme="6" tint="0.59996337778862885"/>
        </patternFill>
      </fill>
    </dxf>
    <dxf>
      <fill>
        <patternFill>
          <bgColor theme="6" tint="0.79998168889431442"/>
        </patternFill>
      </fill>
    </dxf>
    <dxf>
      <fill>
        <patternFill>
          <bgColor rgb="FFEBFFEB"/>
        </patternFill>
      </fill>
    </dxf>
    <dxf>
      <fill>
        <patternFill>
          <bgColor theme="0" tint="-0.14996795556505021"/>
        </patternFill>
      </fill>
    </dxf>
    <dxf>
      <font>
        <condense val="0"/>
        <extend val="0"/>
        <color rgb="FF9C0006"/>
      </font>
      <fill>
        <patternFill>
          <bgColor rgb="FFFFC7CE"/>
        </patternFill>
      </fill>
    </dxf>
    <dxf>
      <fill>
        <patternFill>
          <bgColor rgb="FFFF7C80"/>
        </patternFill>
      </fill>
    </dxf>
    <dxf>
      <fill>
        <patternFill>
          <bgColor rgb="FFFF7C80"/>
        </patternFill>
      </fill>
    </dxf>
    <dxf>
      <font>
        <b/>
        <i val="0"/>
      </font>
      <fill>
        <patternFill>
          <bgColor rgb="FFFF7C80"/>
        </patternFill>
      </fill>
    </dxf>
    <dxf>
      <font>
        <condense val="0"/>
        <extend val="0"/>
        <color rgb="FF9C0006"/>
      </font>
      <fill>
        <patternFill>
          <bgColor rgb="FFFFC7CE"/>
        </patternFill>
      </fill>
    </dxf>
    <dxf>
      <fill>
        <patternFill>
          <bgColor rgb="FFFF7C80"/>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ill>
        <patternFill>
          <bgColor rgb="FFFFC000"/>
        </patternFill>
      </fill>
    </dxf>
    <dxf>
      <fill>
        <patternFill>
          <bgColor rgb="FFFF6699"/>
        </patternFill>
      </fill>
    </dxf>
    <dxf>
      <fill>
        <patternFill>
          <bgColor rgb="FFFF7C80"/>
        </patternFill>
      </fill>
    </dxf>
    <dxf>
      <font>
        <strike val="0"/>
      </font>
      <fill>
        <patternFill>
          <bgColor rgb="FFFFC000"/>
        </patternFill>
      </fill>
    </dxf>
    <dxf>
      <font>
        <condense val="0"/>
        <extend val="0"/>
        <color rgb="FF9C0006"/>
      </font>
      <fill>
        <patternFill>
          <bgColor rgb="FFFFC7CE"/>
        </patternFill>
      </fill>
    </dxf>
    <dxf>
      <font>
        <b/>
        <i val="0"/>
        <strike val="0"/>
      </font>
      <fill>
        <patternFill>
          <bgColor rgb="FFFFC000"/>
        </patternFill>
      </fill>
    </dxf>
    <dxf>
      <fill>
        <patternFill>
          <bgColor rgb="FFFF7C80"/>
        </patternFill>
      </fill>
    </dxf>
    <dxf>
      <border>
        <left style="thin">
          <color rgb="FF9C0006"/>
        </left>
        <right style="thin">
          <color rgb="FF9C0006"/>
        </right>
        <top style="thin">
          <color rgb="FF9C0006"/>
        </top>
        <bottom style="thin">
          <color rgb="FF9C0006"/>
        </bottom>
        <vertical/>
        <horizontal/>
      </border>
    </dxf>
    <dxf>
      <font>
        <b/>
        <i val="0"/>
        <strike val="0"/>
      </font>
      <fill>
        <patternFill>
          <bgColor rgb="FFFFFF00"/>
        </patternFill>
      </fill>
      <border>
        <left style="thin">
          <color rgb="FFFF0000"/>
        </left>
        <right style="thin">
          <color rgb="FFFF0000"/>
        </right>
        <top style="thin">
          <color rgb="FFFF0000"/>
        </top>
        <bottom style="thin">
          <color rgb="FFFF0000"/>
        </bottom>
        <vertical/>
        <horizontal/>
      </border>
    </dxf>
    <dxf>
      <font>
        <strike val="0"/>
      </font>
      <fill>
        <patternFill>
          <bgColor rgb="FFFFFF00"/>
        </patternFill>
      </fill>
    </dxf>
    <dxf>
      <font>
        <condense val="0"/>
        <extend val="0"/>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BCCBFA"/>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EBFFEB"/>
      <color rgb="FFCCFFCC"/>
      <color rgb="FFE10000"/>
      <color rgb="FFF20000"/>
      <color rgb="FFFFCCFF"/>
      <color rgb="FFFF7C80"/>
      <color rgb="FFFF0066"/>
      <color rgb="FFFF6699"/>
      <color rgb="FFFF146E"/>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N$33"/>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91835</xdr:colOff>
      <xdr:row>2</xdr:row>
      <xdr:rowOff>141199</xdr:rowOff>
    </xdr:from>
    <xdr:to>
      <xdr:col>11</xdr:col>
      <xdr:colOff>752489</xdr:colOff>
      <xdr:row>5</xdr:row>
      <xdr:rowOff>116053</xdr:rowOff>
    </xdr:to>
    <xdr:pic>
      <xdr:nvPicPr>
        <xdr:cNvPr id="2" name="Picture 1" descr="GN Logo Caflisch tag 2.jp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8245235" y="585699"/>
          <a:ext cx="660654" cy="660654"/>
        </a:xfrm>
        <a:prstGeom prst="rect">
          <a:avLst/>
        </a:prstGeom>
        <a:effectLst>
          <a:outerShdw blurRad="76200" dist="101600" dir="2700000" algn="tl" rotWithShape="0">
            <a:prstClr val="black">
              <a:alpha val="25000"/>
            </a:prstClr>
          </a:outerShdw>
        </a:effectLst>
      </xdr:spPr>
    </xdr:pic>
    <xdr:clientData/>
  </xdr:twoCellAnchor>
  <xdr:twoCellAnchor editAs="oneCell">
    <xdr:from>
      <xdr:col>1</xdr:col>
      <xdr:colOff>214238</xdr:colOff>
      <xdr:row>59</xdr:row>
      <xdr:rowOff>50397</xdr:rowOff>
    </xdr:from>
    <xdr:to>
      <xdr:col>2</xdr:col>
      <xdr:colOff>559735</xdr:colOff>
      <xdr:row>61</xdr:row>
      <xdr:rowOff>111039</xdr:rowOff>
    </xdr:to>
    <xdr:pic>
      <xdr:nvPicPr>
        <xdr:cNvPr id="3" name="Picture 2" descr="GraceNote Design Studio Full Logo Caflisch Prime.jpg">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304293" y="13246852"/>
          <a:ext cx="1765587" cy="517842"/>
        </a:xfrm>
        <a:prstGeom prst="rect">
          <a:avLst/>
        </a:prstGeom>
        <a:effectLst>
          <a:outerShdw blurRad="101600" dist="101600" dir="2700000" algn="tl" rotWithShape="0">
            <a:prstClr val="black">
              <a:alpha val="25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codeName="Sheet1">
    <tabColor theme="3" tint="-0.499984740745262"/>
  </sheetPr>
  <dimension ref="A1:W81"/>
  <sheetViews>
    <sheetView showGridLines="0" tabSelected="1" zoomScale="110" zoomScaleNormal="110" zoomScaleSheetLayoutView="100" workbookViewId="0">
      <selection activeCell="C29" sqref="C29"/>
    </sheetView>
  </sheetViews>
  <sheetFormatPr defaultColWidth="9.109375" defaultRowHeight="13.2"/>
  <cols>
    <col min="1" max="1" width="1.33203125" style="1" customWidth="1"/>
    <col min="2" max="2" width="20.6640625" style="1" customWidth="1"/>
    <col min="3" max="3" width="9.88671875" style="1" customWidth="1"/>
    <col min="4" max="4" width="9.109375" style="1"/>
    <col min="5" max="5" width="21.6640625" style="1" customWidth="1"/>
    <col min="6" max="6" width="8.44140625" style="1" customWidth="1"/>
    <col min="7" max="8" width="9.6640625" style="1" customWidth="1"/>
    <col min="9" max="9" width="9.109375" style="1"/>
    <col min="10" max="10" width="10.44140625" style="1" customWidth="1"/>
    <col min="11" max="11" width="9.109375" style="1"/>
    <col min="12" max="12" width="12.6640625" style="1" customWidth="1"/>
    <col min="13" max="13" width="1.33203125" style="1" customWidth="1"/>
    <col min="14" max="14" width="9.109375" style="1" customWidth="1"/>
    <col min="15" max="15" width="11.5546875" style="1" bestFit="1" customWidth="1"/>
    <col min="16" max="16" width="10" style="1" customWidth="1"/>
    <col min="17" max="17" width="11.88671875" style="1" customWidth="1"/>
    <col min="18" max="18" width="10.33203125" style="1" customWidth="1"/>
    <col min="19" max="19" width="10" style="1" bestFit="1" customWidth="1"/>
    <col min="20" max="16384" width="9.109375" style="1"/>
  </cols>
  <sheetData>
    <row r="1" spans="1:23" ht="15" customHeight="1" thickTop="1">
      <c r="A1" s="55"/>
      <c r="B1" s="4"/>
      <c r="C1" s="5"/>
      <c r="D1" s="5"/>
      <c r="E1" s="5"/>
      <c r="F1" s="5"/>
      <c r="G1" s="5"/>
      <c r="H1" s="5"/>
      <c r="I1" s="5"/>
      <c r="J1" s="5"/>
      <c r="K1" s="5"/>
      <c r="L1" s="6"/>
      <c r="M1" s="55"/>
    </row>
    <row r="2" spans="1:23" ht="20.25" customHeight="1" thickBot="1">
      <c r="A2" s="55"/>
      <c r="B2" s="337" t="s">
        <v>88</v>
      </c>
      <c r="C2" s="338"/>
      <c r="D2" s="338"/>
      <c r="E2" s="338"/>
      <c r="F2" s="338"/>
      <c r="G2" s="7"/>
      <c r="H2" s="7"/>
      <c r="I2" s="7"/>
      <c r="J2" s="145" t="s">
        <v>0</v>
      </c>
      <c r="K2" s="359">
        <v>43355</v>
      </c>
      <c r="L2" s="359"/>
      <c r="M2" s="55"/>
    </row>
    <row r="3" spans="1:23" ht="18" customHeight="1" thickTop="1" thickBot="1">
      <c r="A3" s="55"/>
      <c r="B3" s="341" t="s">
        <v>161</v>
      </c>
      <c r="C3" s="342"/>
      <c r="D3" s="343"/>
      <c r="E3" s="7"/>
      <c r="F3" s="138" t="s">
        <v>1</v>
      </c>
      <c r="G3" s="273" t="s">
        <v>146</v>
      </c>
      <c r="H3" s="273"/>
      <c r="I3" s="146" t="s">
        <v>155</v>
      </c>
      <c r="J3" s="273" t="s">
        <v>156</v>
      </c>
      <c r="K3" s="273"/>
      <c r="L3" s="135"/>
      <c r="M3" s="55"/>
      <c r="O3" s="161"/>
    </row>
    <row r="4" spans="1:23" ht="18" customHeight="1" thickTop="1" thickBot="1">
      <c r="A4" s="55"/>
      <c r="B4" s="344" t="s">
        <v>158</v>
      </c>
      <c r="C4" s="345"/>
      <c r="D4" s="346"/>
      <c r="E4" s="7"/>
      <c r="F4" s="138" t="s">
        <v>2</v>
      </c>
      <c r="G4" s="273" t="s">
        <v>113</v>
      </c>
      <c r="H4" s="273"/>
      <c r="I4" s="146" t="s">
        <v>150</v>
      </c>
      <c r="J4" s="274" t="s">
        <v>151</v>
      </c>
      <c r="K4" s="274"/>
      <c r="L4" s="135"/>
      <c r="M4" s="55"/>
    </row>
    <row r="5" spans="1:23" ht="18" customHeight="1" thickTop="1" thickBot="1">
      <c r="A5" s="55"/>
      <c r="B5" s="353" t="s">
        <v>147</v>
      </c>
      <c r="C5" s="354"/>
      <c r="D5" s="355"/>
      <c r="E5" s="7"/>
      <c r="F5" s="138" t="s">
        <v>3</v>
      </c>
      <c r="G5" s="273" t="s">
        <v>112</v>
      </c>
      <c r="H5" s="273"/>
      <c r="I5" s="273"/>
      <c r="J5" s="273"/>
      <c r="K5" s="134"/>
      <c r="L5" s="135"/>
      <c r="M5" s="55"/>
    </row>
    <row r="6" spans="1:23" ht="18" customHeight="1" thickTop="1" thickBot="1">
      <c r="A6" s="55"/>
      <c r="B6" s="314" t="s">
        <v>159</v>
      </c>
      <c r="C6" s="315"/>
      <c r="D6" s="316"/>
      <c r="E6" s="17"/>
      <c r="F6" s="144" t="s">
        <v>152</v>
      </c>
      <c r="G6" s="352" t="s">
        <v>153</v>
      </c>
      <c r="H6" s="352"/>
      <c r="I6" s="352"/>
      <c r="J6" s="352"/>
      <c r="K6" s="136"/>
      <c r="L6" s="137"/>
      <c r="M6" s="55"/>
      <c r="N6" s="162"/>
    </row>
    <row r="7" spans="1:23" ht="15" customHeight="1" thickTop="1" thickBot="1">
      <c r="A7" s="55"/>
      <c r="B7" s="347" t="s">
        <v>58</v>
      </c>
      <c r="C7" s="348"/>
      <c r="D7" s="348"/>
      <c r="E7" s="348"/>
      <c r="F7" s="348"/>
      <c r="G7" s="348"/>
      <c r="H7" s="348"/>
      <c r="I7" s="348"/>
      <c r="J7" s="348"/>
      <c r="K7" s="348"/>
      <c r="L7" s="349"/>
      <c r="M7" s="55"/>
      <c r="N7" s="176"/>
      <c r="O7" s="176"/>
      <c r="P7" s="176"/>
      <c r="Q7" s="176"/>
      <c r="R7" s="176"/>
      <c r="S7" s="176"/>
      <c r="T7" s="176"/>
      <c r="U7" s="176"/>
      <c r="V7" s="176"/>
    </row>
    <row r="8" spans="1:23" ht="19.2" customHeight="1" thickTop="1" thickBot="1">
      <c r="A8" s="55"/>
      <c r="B8" s="24" t="s">
        <v>4</v>
      </c>
      <c r="C8" s="147">
        <v>8500</v>
      </c>
      <c r="D8" s="25" t="s">
        <v>94</v>
      </c>
      <c r="E8" s="26"/>
      <c r="F8" s="96"/>
      <c r="G8" s="96" t="s">
        <v>171</v>
      </c>
      <c r="H8" s="27"/>
      <c r="I8" s="28"/>
      <c r="J8" s="5"/>
      <c r="K8" s="5"/>
      <c r="L8" s="6"/>
      <c r="M8" s="55"/>
      <c r="N8" s="174"/>
      <c r="O8" s="198"/>
      <c r="P8" s="198"/>
      <c r="Q8" s="198"/>
      <c r="R8" s="198"/>
      <c r="S8" s="198"/>
      <c r="T8" s="198"/>
      <c r="U8" s="174"/>
      <c r="V8" s="174"/>
      <c r="W8" s="63"/>
    </row>
    <row r="9" spans="1:23" ht="19.2" customHeight="1" thickTop="1" thickBot="1">
      <c r="A9" s="55"/>
      <c r="B9" s="9" t="s">
        <v>95</v>
      </c>
      <c r="C9" s="82">
        <f>SUM($C$8*$J$30)</f>
        <v>8245</v>
      </c>
      <c r="D9" s="350" t="s">
        <v>103</v>
      </c>
      <c r="E9" s="351"/>
      <c r="F9" s="237"/>
      <c r="G9" s="218">
        <v>120</v>
      </c>
      <c r="H9" s="279" t="str">
        <f>IF($C$62=TRUE,$O$17,$P$17)</f>
        <v>Width in Inches</v>
      </c>
      <c r="I9" s="280"/>
      <c r="J9" s="281" t="s">
        <v>170</v>
      </c>
      <c r="K9" s="282"/>
      <c r="L9" s="283"/>
      <c r="M9" s="55"/>
      <c r="N9" s="159"/>
      <c r="O9" s="159"/>
      <c r="P9" s="200"/>
      <c r="Q9" s="159"/>
      <c r="R9" s="200"/>
      <c r="S9" s="200"/>
      <c r="T9" s="198"/>
    </row>
    <row r="10" spans="1:23" ht="19.2" customHeight="1" thickTop="1" thickBot="1">
      <c r="A10" s="55"/>
      <c r="B10" s="8" t="s">
        <v>96</v>
      </c>
      <c r="C10" s="83">
        <f>$J$11</f>
        <v>56.3</v>
      </c>
      <c r="D10" s="13" t="s">
        <v>86</v>
      </c>
      <c r="E10" s="2"/>
      <c r="F10" s="238"/>
      <c r="G10" s="246" t="s">
        <v>163</v>
      </c>
      <c r="H10" s="246" t="s">
        <v>5</v>
      </c>
      <c r="I10" s="246" t="s">
        <v>6</v>
      </c>
      <c r="J10" s="246" t="s">
        <v>164</v>
      </c>
      <c r="K10" s="329"/>
      <c r="L10" s="330"/>
      <c r="M10" s="55"/>
      <c r="N10" s="159"/>
      <c r="O10" s="159"/>
      <c r="P10" s="167"/>
      <c r="Q10" s="167"/>
      <c r="R10" s="159"/>
      <c r="S10" s="167"/>
      <c r="T10" s="199"/>
    </row>
    <row r="11" spans="1:23" ht="19.2" customHeight="1" thickTop="1" thickBot="1">
      <c r="A11" s="55"/>
      <c r="B11" s="8" t="s">
        <v>97</v>
      </c>
      <c r="C11" s="148">
        <v>1.3</v>
      </c>
      <c r="D11" s="13" t="s">
        <v>87</v>
      </c>
      <c r="E11" s="2"/>
      <c r="F11" s="239"/>
      <c r="G11" s="214">
        <f>IF(IF($C$62,$G$9/SQRT(($H$13*$H$13)+1),$G$9),SUM(IF($C$62,$G$9/SQRT(($H$13*$H$13)+1),$G$9)/12))</f>
        <v>10</v>
      </c>
      <c r="H11" s="214">
        <f>SUM($G$11*$H$13)</f>
        <v>5.63</v>
      </c>
      <c r="I11" s="214">
        <f>IF($C$62,IF($G$13,$G$9,$G$9/12),SQRT(($G$11*$G$11)+($H$11*$H$11)))</f>
        <v>11.48</v>
      </c>
      <c r="J11" s="217">
        <f>$G$11*$H$11</f>
        <v>56.3</v>
      </c>
      <c r="K11" s="329" t="s">
        <v>165</v>
      </c>
      <c r="L11" s="330"/>
      <c r="M11" s="55"/>
      <c r="N11" s="212"/>
      <c r="O11" s="167"/>
      <c r="P11" s="167"/>
      <c r="Q11" s="167"/>
      <c r="R11" s="159"/>
      <c r="S11" s="159"/>
    </row>
    <row r="12" spans="1:23" ht="19.2" customHeight="1" thickTop="1" thickBot="1">
      <c r="A12" s="55"/>
      <c r="B12" s="8" t="s">
        <v>101</v>
      </c>
      <c r="C12" s="149">
        <v>75</v>
      </c>
      <c r="D12" s="13" t="s">
        <v>104</v>
      </c>
      <c r="E12" s="2"/>
      <c r="F12" s="239"/>
      <c r="G12" s="215">
        <f>$G$11*12</f>
        <v>120</v>
      </c>
      <c r="H12" s="215">
        <f>$H$11*12</f>
        <v>67.56</v>
      </c>
      <c r="I12" s="216">
        <f>SQRT(($G$12^2)+($H$12^2))</f>
        <v>137.71</v>
      </c>
      <c r="J12" s="210" t="s">
        <v>167</v>
      </c>
      <c r="K12" s="330" t="s">
        <v>166</v>
      </c>
      <c r="L12" s="330"/>
      <c r="M12" s="55"/>
      <c r="N12" s="159"/>
      <c r="O12" s="171"/>
      <c r="P12" s="159"/>
      <c r="Q12" s="159"/>
      <c r="R12" s="159"/>
      <c r="S12" s="159"/>
    </row>
    <row r="13" spans="1:23" ht="19.2" customHeight="1" thickTop="1" thickBot="1">
      <c r="A13" s="55"/>
      <c r="B13" s="8" t="s">
        <v>102</v>
      </c>
      <c r="C13" s="149">
        <v>70</v>
      </c>
      <c r="D13" s="13" t="s">
        <v>105</v>
      </c>
      <c r="E13" s="2"/>
      <c r="F13" s="16"/>
      <c r="G13" s="240"/>
      <c r="H13" s="168">
        <v>0.5625</v>
      </c>
      <c r="I13" s="247" t="s">
        <v>8</v>
      </c>
      <c r="J13" s="169"/>
      <c r="K13" s="161"/>
      <c r="L13" s="161"/>
      <c r="M13" s="55"/>
      <c r="N13" s="231" t="s">
        <v>133</v>
      </c>
      <c r="O13" s="231" t="s">
        <v>132</v>
      </c>
      <c r="P13" s="231" t="s">
        <v>131</v>
      </c>
      <c r="Q13" s="232"/>
      <c r="R13" s="232" t="s">
        <v>136</v>
      </c>
      <c r="S13" s="232" t="s">
        <v>154</v>
      </c>
      <c r="T13" s="232"/>
    </row>
    <row r="14" spans="1:23" ht="19.2" customHeight="1" thickTop="1" thickBot="1">
      <c r="A14" s="55"/>
      <c r="B14" s="8" t="s">
        <v>98</v>
      </c>
      <c r="C14" s="14">
        <f>SUM($C$9/$C$10)*0.02</f>
        <v>2.93</v>
      </c>
      <c r="D14" s="13" t="s">
        <v>106</v>
      </c>
      <c r="E14" s="2"/>
      <c r="F14" s="2"/>
      <c r="G14" s="158"/>
      <c r="H14" s="245">
        <v>0</v>
      </c>
      <c r="I14" s="248" t="s">
        <v>173</v>
      </c>
      <c r="J14" s="244"/>
      <c r="K14" s="158"/>
      <c r="L14" s="158"/>
      <c r="M14" s="55"/>
      <c r="N14" s="222">
        <f>SUM($C$9*$C$11)/$C$10</f>
        <v>190.38</v>
      </c>
      <c r="O14" s="222">
        <f>SUM(($C$18*($C$16*C15)*3.1416))</f>
        <v>19.64</v>
      </c>
      <c r="P14" s="222">
        <f>SUM($N$14:$O$14)</f>
        <v>210.02</v>
      </c>
      <c r="Q14" s="222">
        <f>SUM($N$14/$C$17)+$O$14</f>
        <v>22.02</v>
      </c>
      <c r="R14" s="222">
        <f>SUM($P$14/$Q$14)</f>
        <v>9.5399999999999991</v>
      </c>
      <c r="S14" s="222">
        <f>SUM($R$14/$C$11^1.5)</f>
        <v>6.44</v>
      </c>
      <c r="T14" s="222">
        <f>IF($C$11&gt;=1,$R$14,$S$14)</f>
        <v>9.5399999999999991</v>
      </c>
    </row>
    <row r="15" spans="1:23" ht="19.2" customHeight="1" thickTop="1" thickBot="1">
      <c r="A15" s="55"/>
      <c r="B15" s="8" t="s">
        <v>99</v>
      </c>
      <c r="C15" s="84">
        <v>1</v>
      </c>
      <c r="D15" s="13" t="s">
        <v>110</v>
      </c>
      <c r="E15" s="2"/>
      <c r="F15" s="2"/>
      <c r="G15" s="331" t="s">
        <v>71</v>
      </c>
      <c r="H15" s="332"/>
      <c r="I15" s="332"/>
      <c r="J15" s="332"/>
      <c r="K15" s="332"/>
      <c r="L15" s="333"/>
      <c r="M15" s="55"/>
      <c r="N15" s="219"/>
      <c r="O15" s="220"/>
      <c r="P15" s="220"/>
      <c r="Q15" s="221"/>
      <c r="R15" s="221"/>
      <c r="S15" s="222"/>
      <c r="T15" s="221"/>
      <c r="V15" s="177"/>
    </row>
    <row r="16" spans="1:23" ht="19.2" customHeight="1" thickTop="1">
      <c r="A16" s="55"/>
      <c r="B16" s="8" t="s">
        <v>100</v>
      </c>
      <c r="C16" s="150">
        <v>25</v>
      </c>
      <c r="D16" s="3" t="s">
        <v>107</v>
      </c>
      <c r="E16" s="3"/>
      <c r="F16" s="2"/>
      <c r="G16" s="326" t="s">
        <v>80</v>
      </c>
      <c r="H16" s="327"/>
      <c r="I16" s="328"/>
      <c r="J16" s="326" t="s">
        <v>81</v>
      </c>
      <c r="K16" s="327"/>
      <c r="L16" s="328"/>
      <c r="M16" s="55"/>
      <c r="N16" s="223"/>
      <c r="O16" s="221"/>
      <c r="P16" s="224"/>
      <c r="Q16" s="225"/>
      <c r="R16" s="225"/>
      <c r="S16" s="226"/>
      <c r="T16" s="133"/>
      <c r="U16" s="176"/>
    </row>
    <row r="17" spans="1:20" s="65" customFormat="1" ht="19.2" customHeight="1">
      <c r="A17" s="66"/>
      <c r="B17" s="85" t="s">
        <v>162</v>
      </c>
      <c r="C17" s="149">
        <v>80</v>
      </c>
      <c r="D17" s="303" t="s">
        <v>134</v>
      </c>
      <c r="E17" s="303"/>
      <c r="F17" s="303"/>
      <c r="G17" s="334" t="s">
        <v>77</v>
      </c>
      <c r="H17" s="335"/>
      <c r="I17" s="336"/>
      <c r="J17" s="334" t="s">
        <v>82</v>
      </c>
      <c r="K17" s="335"/>
      <c r="L17" s="336"/>
      <c r="M17" s="66"/>
      <c r="N17" s="227"/>
      <c r="O17" s="228" t="s">
        <v>169</v>
      </c>
      <c r="P17" s="229" t="s">
        <v>168</v>
      </c>
      <c r="Q17" s="229"/>
      <c r="R17" s="230"/>
      <c r="S17" s="221"/>
      <c r="T17" s="221"/>
    </row>
    <row r="18" spans="1:20" s="65" customFormat="1" ht="19.2" customHeight="1" thickBot="1">
      <c r="A18" s="66"/>
      <c r="B18" s="85" t="s">
        <v>130</v>
      </c>
      <c r="C18" s="151">
        <v>0.25</v>
      </c>
      <c r="D18" s="93" t="s">
        <v>135</v>
      </c>
      <c r="E18" s="93"/>
      <c r="F18" s="93"/>
      <c r="G18" s="356" t="s">
        <v>78</v>
      </c>
      <c r="H18" s="357"/>
      <c r="I18" s="358"/>
      <c r="J18" s="356" t="s">
        <v>79</v>
      </c>
      <c r="K18" s="357"/>
      <c r="L18" s="358"/>
      <c r="M18" s="66"/>
      <c r="N18" s="163"/>
      <c r="O18" s="213"/>
      <c r="P18" s="178"/>
      <c r="Q18" s="178"/>
      <c r="R18" s="139"/>
      <c r="S18" s="179"/>
    </row>
    <row r="19" spans="1:20" ht="15" customHeight="1" thickTop="1" thickBot="1">
      <c r="A19" s="55"/>
      <c r="B19" s="307" t="s">
        <v>84</v>
      </c>
      <c r="C19" s="308"/>
      <c r="D19" s="309"/>
      <c r="E19" s="309"/>
      <c r="F19" s="309"/>
      <c r="G19" s="309"/>
      <c r="H19" s="309"/>
      <c r="I19" s="309"/>
      <c r="J19" s="309"/>
      <c r="K19" s="309"/>
      <c r="L19" s="310"/>
      <c r="M19" s="55"/>
      <c r="N19" s="203"/>
      <c r="O19" s="211"/>
      <c r="P19" s="140"/>
      <c r="Q19" s="141"/>
      <c r="R19" s="139"/>
    </row>
    <row r="20" spans="1:20" ht="12" customHeight="1" thickTop="1" thickBot="1">
      <c r="A20" s="55"/>
      <c r="B20" s="56"/>
      <c r="C20" s="57"/>
      <c r="D20" s="2"/>
      <c r="E20" s="2"/>
      <c r="F20" s="2"/>
      <c r="G20" s="23"/>
      <c r="H20" s="23"/>
      <c r="I20" s="23"/>
      <c r="J20" s="23"/>
      <c r="K20" s="23"/>
      <c r="L20" s="29"/>
      <c r="M20" s="55"/>
      <c r="N20" s="201"/>
      <c r="O20" s="172"/>
      <c r="P20" s="202"/>
      <c r="Q20" s="202"/>
      <c r="R20" s="142"/>
    </row>
    <row r="21" spans="1:20" ht="19.2" customHeight="1" thickTop="1" thickBot="1">
      <c r="A21" s="55"/>
      <c r="B21" s="68" t="s">
        <v>57</v>
      </c>
      <c r="C21" s="72">
        <f>SUM($C$9/$C$10)</f>
        <v>146.44999999999999</v>
      </c>
      <c r="D21" s="11" t="s">
        <v>85</v>
      </c>
      <c r="E21" s="3"/>
      <c r="F21" s="2"/>
      <c r="G21" s="331" t="s">
        <v>91</v>
      </c>
      <c r="H21" s="332"/>
      <c r="I21" s="332"/>
      <c r="J21" s="332"/>
      <c r="K21" s="332"/>
      <c r="L21" s="333"/>
      <c r="M21" s="55"/>
      <c r="N21" s="203"/>
      <c r="O21" s="204"/>
      <c r="P21" s="204"/>
      <c r="Q21" s="209"/>
      <c r="R21" s="198"/>
      <c r="S21" s="207"/>
    </row>
    <row r="22" spans="1:20" ht="19.2" customHeight="1" thickTop="1">
      <c r="A22" s="55"/>
      <c r="B22" s="18" t="s">
        <v>56</v>
      </c>
      <c r="C22" s="86">
        <f>SUM($C$21*$C$11)</f>
        <v>190.39</v>
      </c>
      <c r="D22" s="11" t="s">
        <v>108</v>
      </c>
      <c r="E22" s="3"/>
      <c r="F22" s="2"/>
      <c r="G22" s="152">
        <v>40</v>
      </c>
      <c r="H22" s="304" t="s">
        <v>174</v>
      </c>
      <c r="I22" s="305"/>
      <c r="J22" s="305"/>
      <c r="K22" s="305"/>
      <c r="L22" s="306"/>
      <c r="M22" s="55"/>
      <c r="N22" s="205"/>
      <c r="O22" s="205"/>
      <c r="P22" s="205"/>
      <c r="Q22" s="208"/>
      <c r="R22" s="173"/>
      <c r="S22" s="174"/>
    </row>
    <row r="23" spans="1:20" ht="19.2" customHeight="1" thickBot="1">
      <c r="A23" s="55"/>
      <c r="B23" s="73" t="s">
        <v>9</v>
      </c>
      <c r="C23" s="87">
        <f>$T$14</f>
        <v>9.5399999999999991</v>
      </c>
      <c r="D23" s="11" t="s">
        <v>111</v>
      </c>
      <c r="E23" s="3"/>
      <c r="F23" s="2"/>
      <c r="G23" s="14">
        <f>$H$11*4</f>
        <v>22.52</v>
      </c>
      <c r="H23" s="317" t="s">
        <v>175</v>
      </c>
      <c r="I23" s="318"/>
      <c r="J23" s="318"/>
      <c r="K23" s="318"/>
      <c r="L23" s="319"/>
      <c r="M23" s="55"/>
      <c r="N23" s="160"/>
      <c r="O23" s="163"/>
      <c r="P23" s="164"/>
      <c r="Q23" s="167"/>
      <c r="R23" s="167"/>
      <c r="S23" s="175"/>
    </row>
    <row r="24" spans="1:20" ht="19.2" customHeight="1" thickTop="1">
      <c r="A24" s="55"/>
      <c r="B24" s="339" t="s">
        <v>149</v>
      </c>
      <c r="C24" s="340"/>
      <c r="D24" s="340"/>
      <c r="E24" s="340"/>
      <c r="F24" s="2"/>
      <c r="G24" s="14">
        <f>$H$11*6</f>
        <v>33.78</v>
      </c>
      <c r="H24" s="320" t="s">
        <v>176</v>
      </c>
      <c r="I24" s="321"/>
      <c r="J24" s="321"/>
      <c r="K24" s="321"/>
      <c r="L24" s="322"/>
      <c r="M24" s="55"/>
      <c r="N24" s="167"/>
      <c r="O24" s="167"/>
      <c r="P24" s="167"/>
      <c r="Q24" s="165"/>
      <c r="R24" s="167"/>
      <c r="S24" s="61"/>
    </row>
    <row r="25" spans="1:20" ht="19.2" customHeight="1" thickBot="1">
      <c r="A25" s="55"/>
      <c r="B25" s="10"/>
      <c r="C25" s="143"/>
      <c r="D25" s="143"/>
      <c r="E25" s="143"/>
      <c r="F25" s="88"/>
      <c r="G25" s="14">
        <v>45</v>
      </c>
      <c r="H25" s="323" t="s">
        <v>177</v>
      </c>
      <c r="I25" s="324"/>
      <c r="J25" s="324"/>
      <c r="K25" s="324"/>
      <c r="L25" s="325"/>
      <c r="M25" s="55"/>
      <c r="N25" s="167"/>
      <c r="O25" s="167"/>
      <c r="P25" s="167"/>
      <c r="Q25" s="206"/>
      <c r="R25" s="61"/>
      <c r="S25" s="61"/>
    </row>
    <row r="26" spans="1:20" ht="12" customHeight="1" thickTop="1" thickBot="1">
      <c r="A26" s="55"/>
      <c r="B26" s="89"/>
      <c r="C26" s="94"/>
      <c r="D26" s="92"/>
      <c r="E26" s="19"/>
      <c r="F26" s="58"/>
      <c r="G26" s="59"/>
      <c r="H26" s="54"/>
      <c r="I26" s="20"/>
      <c r="J26" s="21"/>
      <c r="K26" s="21"/>
      <c r="L26" s="22"/>
      <c r="M26" s="66"/>
      <c r="N26" s="160"/>
      <c r="O26" s="166"/>
      <c r="P26" s="61"/>
      <c r="Q26" s="61"/>
      <c r="R26" s="61"/>
      <c r="S26" s="61"/>
    </row>
    <row r="27" spans="1:20" ht="15" customHeight="1" thickTop="1" thickBot="1">
      <c r="A27" s="55"/>
      <c r="B27" s="275" t="s">
        <v>83</v>
      </c>
      <c r="C27" s="276"/>
      <c r="D27" s="276"/>
      <c r="E27" s="277"/>
      <c r="F27" s="277"/>
      <c r="G27" s="277"/>
      <c r="H27" s="277"/>
      <c r="I27" s="277"/>
      <c r="J27" s="277"/>
      <c r="K27" s="277"/>
      <c r="L27" s="278"/>
      <c r="M27" s="66"/>
      <c r="N27" s="160"/>
      <c r="O27" s="166"/>
      <c r="P27" s="61"/>
      <c r="Q27" s="61"/>
      <c r="R27" s="61"/>
      <c r="S27" s="61"/>
    </row>
    <row r="28" spans="1:20" ht="19.2" customHeight="1" thickTop="1" thickBot="1">
      <c r="A28" s="55"/>
      <c r="B28" s="10" t="s">
        <v>64</v>
      </c>
      <c r="C28" s="67">
        <f>$G$11</f>
        <v>10</v>
      </c>
      <c r="D28" s="74" t="s">
        <v>7</v>
      </c>
      <c r="E28" s="78"/>
      <c r="F28" s="79"/>
      <c r="G28" s="80"/>
      <c r="H28" s="259" t="s">
        <v>89</v>
      </c>
      <c r="I28" s="260"/>
      <c r="J28" s="252">
        <v>1.7</v>
      </c>
      <c r="K28" s="252"/>
      <c r="L28" s="70" t="s">
        <v>72</v>
      </c>
      <c r="M28" s="66"/>
      <c r="N28" s="160"/>
      <c r="O28" s="166"/>
      <c r="P28" s="164"/>
      <c r="Q28" s="159"/>
      <c r="R28" s="61"/>
      <c r="S28" s="61"/>
    </row>
    <row r="29" spans="1:20" ht="19.2" customHeight="1" thickTop="1" thickBot="1">
      <c r="A29" s="55"/>
      <c r="B29" s="10" t="s">
        <v>10</v>
      </c>
      <c r="C29" s="153">
        <v>20</v>
      </c>
      <c r="D29" s="74" t="s">
        <v>7</v>
      </c>
      <c r="E29" s="68" t="s">
        <v>92</v>
      </c>
      <c r="F29" s="154">
        <v>1.6</v>
      </c>
      <c r="G29" s="155">
        <v>1.6</v>
      </c>
      <c r="H29" s="254" t="s">
        <v>89</v>
      </c>
      <c r="I29" s="255"/>
      <c r="J29" s="258">
        <v>2.5</v>
      </c>
      <c r="K29" s="258"/>
      <c r="L29" s="71" t="s">
        <v>73</v>
      </c>
      <c r="M29" s="66"/>
      <c r="N29" s="160"/>
      <c r="O29" s="160"/>
      <c r="P29" s="164"/>
      <c r="Q29" s="159"/>
      <c r="R29" s="61"/>
      <c r="S29" s="61"/>
    </row>
    <row r="30" spans="1:20" ht="19.2" customHeight="1" thickTop="1" thickBot="1">
      <c r="A30" s="55"/>
      <c r="B30" s="12" t="s">
        <v>157</v>
      </c>
      <c r="C30" s="15">
        <f>$C$29/$C$28</f>
        <v>2</v>
      </c>
      <c r="D30" s="75">
        <f>SUM(($J$28+$J$29)/2)</f>
        <v>2.1</v>
      </c>
      <c r="E30" s="69" t="s">
        <v>93</v>
      </c>
      <c r="F30" s="156">
        <v>2</v>
      </c>
      <c r="G30" s="157"/>
      <c r="H30" s="256" t="s">
        <v>90</v>
      </c>
      <c r="I30" s="257"/>
      <c r="J30" s="253">
        <f>IF($H$31=0.9,$H$31,$K$31)</f>
        <v>0.97</v>
      </c>
      <c r="K30" s="253"/>
      <c r="L30" s="76" t="s">
        <v>76</v>
      </c>
      <c r="M30" s="66"/>
      <c r="N30" s="170"/>
      <c r="O30" s="160"/>
      <c r="P30" s="164"/>
      <c r="Q30" s="159"/>
      <c r="R30" s="61"/>
      <c r="S30" s="61"/>
    </row>
    <row r="31" spans="1:20" ht="4.95" customHeight="1" thickTop="1" thickBot="1">
      <c r="A31" s="55"/>
      <c r="B31" s="90"/>
      <c r="C31" s="91"/>
      <c r="D31" s="81">
        <f>SUM($D$30/$C$30)</f>
        <v>1.05</v>
      </c>
      <c r="E31" s="81"/>
      <c r="F31" s="81">
        <f>SQRT($F$29/$F$30)</f>
        <v>0.89</v>
      </c>
      <c r="G31" s="133">
        <f>SUM($F$31^2*$C$30)</f>
        <v>1.58</v>
      </c>
      <c r="H31" s="81">
        <f>IF($C$61=TRUE,0.9,0)</f>
        <v>0</v>
      </c>
      <c r="I31" s="132">
        <f>SUM($G$29/$F$29)</f>
        <v>1</v>
      </c>
      <c r="J31" s="81">
        <f>SUM($J$28/$J$29)^2</f>
        <v>0.46</v>
      </c>
      <c r="K31" s="81">
        <f>IF($L$31&lt;=1,$L$31,1)</f>
        <v>0.97</v>
      </c>
      <c r="L31" s="77">
        <f>SUM(($D$31+$F$31)/2)*$I$31</f>
        <v>0.97</v>
      </c>
      <c r="M31" s="64"/>
      <c r="N31" s="160"/>
      <c r="O31" s="160"/>
      <c r="P31" s="164"/>
      <c r="Q31" s="159"/>
      <c r="R31" s="61"/>
      <c r="S31" s="61"/>
    </row>
    <row r="32" spans="1:20" ht="15" customHeight="1" thickTop="1" thickBot="1">
      <c r="A32" s="55"/>
      <c r="B32" s="311" t="s">
        <v>70</v>
      </c>
      <c r="C32" s="312"/>
      <c r="D32" s="312"/>
      <c r="E32" s="312"/>
      <c r="F32" s="312"/>
      <c r="G32" s="312"/>
      <c r="H32" s="312"/>
      <c r="I32" s="312"/>
      <c r="J32" s="312"/>
      <c r="K32" s="312"/>
      <c r="L32" s="313"/>
      <c r="M32" s="66"/>
      <c r="N32" s="180"/>
      <c r="O32" s="181"/>
      <c r="P32" s="182"/>
      <c r="Q32" s="183"/>
      <c r="R32" s="184"/>
      <c r="S32" s="61"/>
    </row>
    <row r="33" spans="1:19" ht="9.9" customHeight="1" thickTop="1" thickBot="1">
      <c r="A33" s="55"/>
      <c r="B33" s="31"/>
      <c r="C33" s="30"/>
      <c r="D33" s="30"/>
      <c r="E33" s="30"/>
      <c r="F33" s="32"/>
      <c r="G33" s="30"/>
      <c r="H33" s="30"/>
      <c r="I33" s="30"/>
      <c r="J33" s="30"/>
      <c r="K33" s="30"/>
      <c r="L33" s="48"/>
      <c r="M33" s="66"/>
      <c r="N33" s="184"/>
      <c r="O33" s="185"/>
      <c r="P33" s="182"/>
      <c r="Q33" s="183"/>
      <c r="R33" s="184"/>
      <c r="S33" s="61"/>
    </row>
    <row r="34" spans="1:19" ht="18" customHeight="1" thickTop="1" thickBot="1">
      <c r="A34" s="55"/>
      <c r="B34" s="300" t="s">
        <v>75</v>
      </c>
      <c r="C34" s="301"/>
      <c r="D34" s="301"/>
      <c r="E34" s="302"/>
      <c r="F34" s="32"/>
      <c r="G34" s="264" t="s">
        <v>137</v>
      </c>
      <c r="H34" s="265"/>
      <c r="I34" s="265"/>
      <c r="J34" s="265"/>
      <c r="K34" s="265"/>
      <c r="L34" s="266"/>
      <c r="M34" s="66"/>
      <c r="N34" s="186"/>
      <c r="O34" s="187"/>
      <c r="P34" s="132"/>
      <c r="Q34" s="186"/>
      <c r="R34" s="184"/>
      <c r="S34" s="61"/>
    </row>
    <row r="35" spans="1:19" ht="18" customHeight="1" thickTop="1" thickBot="1">
      <c r="A35" s="55"/>
      <c r="B35" s="129" t="s">
        <v>15</v>
      </c>
      <c r="C35" s="130"/>
      <c r="D35" s="130"/>
      <c r="E35" s="131" t="s">
        <v>16</v>
      </c>
      <c r="F35" s="32"/>
      <c r="G35" s="267" t="s">
        <v>143</v>
      </c>
      <c r="H35" s="268"/>
      <c r="I35" s="268"/>
      <c r="J35" s="268"/>
      <c r="K35" s="268"/>
      <c r="L35" s="269"/>
      <c r="M35" s="66"/>
      <c r="N35" s="188"/>
      <c r="O35" s="189"/>
      <c r="P35" s="189"/>
      <c r="Q35" s="188"/>
      <c r="R35" s="184"/>
      <c r="S35" s="61"/>
    </row>
    <row r="36" spans="1:19" ht="18" customHeight="1" thickTop="1">
      <c r="A36" s="55"/>
      <c r="B36" s="122" t="s">
        <v>17</v>
      </c>
      <c r="C36" s="123"/>
      <c r="D36" s="123"/>
      <c r="E36" s="124" t="s">
        <v>18</v>
      </c>
      <c r="F36" s="32"/>
      <c r="G36" s="270" t="s">
        <v>160</v>
      </c>
      <c r="H36" s="271"/>
      <c r="I36" s="271"/>
      <c r="J36" s="271"/>
      <c r="K36" s="271"/>
      <c r="L36" s="272"/>
      <c r="M36" s="66"/>
      <c r="N36" s="233" t="b">
        <f>IF($C$16&gt;40,$O$37)</f>
        <v>0</v>
      </c>
      <c r="O36" s="196" t="s">
        <v>125</v>
      </c>
      <c r="P36" s="197" t="s">
        <v>124</v>
      </c>
      <c r="Q36" s="234" t="s">
        <v>129</v>
      </c>
      <c r="R36" s="184"/>
      <c r="S36" s="61"/>
    </row>
    <row r="37" spans="1:19" ht="18" customHeight="1">
      <c r="A37" s="55"/>
      <c r="B37" s="122" t="s">
        <v>19</v>
      </c>
      <c r="C37" s="123"/>
      <c r="D37" s="123"/>
      <c r="E37" s="124" t="s">
        <v>20</v>
      </c>
      <c r="F37" s="32"/>
      <c r="G37" s="270" t="s">
        <v>144</v>
      </c>
      <c r="H37" s="271"/>
      <c r="I37" s="271"/>
      <c r="J37" s="271"/>
      <c r="K37" s="271"/>
      <c r="L37" s="272"/>
      <c r="M37" s="66"/>
      <c r="N37" s="233" t="str">
        <f>IF(AND($C$16&gt;30,$C$16&lt;=40),$O$37,$O$38)</f>
        <v>80:1</v>
      </c>
      <c r="O37" s="196" t="s">
        <v>114</v>
      </c>
      <c r="P37" s="197" t="s">
        <v>119</v>
      </c>
      <c r="Q37" s="234" t="s">
        <v>128</v>
      </c>
      <c r="R37" s="184"/>
      <c r="S37" s="61"/>
    </row>
    <row r="38" spans="1:19" ht="18" customHeight="1">
      <c r="A38" s="55"/>
      <c r="B38" s="122" t="s">
        <v>21</v>
      </c>
      <c r="C38" s="123"/>
      <c r="D38" s="123"/>
      <c r="E38" s="124" t="s">
        <v>22</v>
      </c>
      <c r="F38" s="33"/>
      <c r="G38" s="270"/>
      <c r="H38" s="271"/>
      <c r="I38" s="271"/>
      <c r="J38" s="271"/>
      <c r="K38" s="271"/>
      <c r="L38" s="272"/>
      <c r="M38" s="55"/>
      <c r="N38" s="233" t="str">
        <f>IF(AND($C$16&gt;20,$C$16&lt;=30),$O$38,$O$37)</f>
        <v>80:1</v>
      </c>
      <c r="O38" s="196" t="s">
        <v>115</v>
      </c>
      <c r="P38" s="197" t="s">
        <v>120</v>
      </c>
      <c r="Q38" s="234" t="s">
        <v>127</v>
      </c>
      <c r="R38" s="184"/>
      <c r="S38" s="61"/>
    </row>
    <row r="39" spans="1:19" ht="18" customHeight="1">
      <c r="A39" s="55"/>
      <c r="B39" s="122" t="s">
        <v>23</v>
      </c>
      <c r="C39" s="123"/>
      <c r="D39" s="123"/>
      <c r="E39" s="124" t="s">
        <v>24</v>
      </c>
      <c r="F39" s="33"/>
      <c r="G39" s="270" t="s">
        <v>145</v>
      </c>
      <c r="H39" s="271"/>
      <c r="I39" s="271"/>
      <c r="J39" s="271"/>
      <c r="K39" s="271"/>
      <c r="L39" s="272"/>
      <c r="M39" s="55"/>
      <c r="N39" s="233" t="str">
        <f>IF(AND($C$16&gt;10,$C$16&lt;=20),$O$39,$O$38)</f>
        <v>80:1</v>
      </c>
      <c r="O39" s="196" t="s">
        <v>116</v>
      </c>
      <c r="P39" s="197" t="s">
        <v>121</v>
      </c>
      <c r="Q39" s="234" t="s">
        <v>18</v>
      </c>
      <c r="R39" s="184"/>
      <c r="S39" s="61"/>
    </row>
    <row r="40" spans="1:19" ht="19.95" customHeight="1">
      <c r="A40" s="55"/>
      <c r="B40" s="122" t="s">
        <v>25</v>
      </c>
      <c r="C40" s="123"/>
      <c r="D40" s="123"/>
      <c r="E40" s="124" t="s">
        <v>26</v>
      </c>
      <c r="F40" s="33"/>
      <c r="G40" s="270"/>
      <c r="H40" s="271"/>
      <c r="I40" s="271"/>
      <c r="J40" s="271"/>
      <c r="K40" s="271"/>
      <c r="L40" s="272"/>
      <c r="M40" s="55"/>
      <c r="N40" s="233" t="str">
        <f>IF(AND($C$16&gt;4,$C$16&lt;=10),$O$40,$O$39)</f>
        <v>100:1</v>
      </c>
      <c r="O40" s="196" t="s">
        <v>117</v>
      </c>
      <c r="P40" s="197" t="s">
        <v>122</v>
      </c>
      <c r="Q40" s="234" t="s">
        <v>20</v>
      </c>
      <c r="R40" s="184"/>
      <c r="S40" s="61"/>
    </row>
    <row r="41" spans="1:19" ht="18" customHeight="1">
      <c r="A41" s="55"/>
      <c r="B41" s="122" t="s">
        <v>27</v>
      </c>
      <c r="C41" s="123"/>
      <c r="D41" s="123"/>
      <c r="E41" s="124" t="s">
        <v>28</v>
      </c>
      <c r="F41" s="34"/>
      <c r="G41" s="249" t="s">
        <v>142</v>
      </c>
      <c r="H41" s="250"/>
      <c r="I41" s="250"/>
      <c r="J41" s="250"/>
      <c r="K41" s="250"/>
      <c r="L41" s="251"/>
      <c r="M41" s="55"/>
      <c r="N41" s="233" t="str">
        <f>IF(AND($C$16&gt;=0,$C$16&lt;=4),$O$41,O40)</f>
        <v>150:1</v>
      </c>
      <c r="O41" s="196" t="s">
        <v>118</v>
      </c>
      <c r="P41" s="235" t="s">
        <v>123</v>
      </c>
      <c r="Q41" s="234" t="s">
        <v>126</v>
      </c>
      <c r="R41" s="184"/>
      <c r="S41" s="61"/>
    </row>
    <row r="42" spans="1:19" ht="18" customHeight="1">
      <c r="A42" s="55"/>
      <c r="B42" s="122" t="s">
        <v>29</v>
      </c>
      <c r="C42" s="123"/>
      <c r="D42" s="123"/>
      <c r="E42" s="124" t="s">
        <v>20</v>
      </c>
      <c r="F42" s="34"/>
      <c r="G42" s="249"/>
      <c r="H42" s="250"/>
      <c r="I42" s="250"/>
      <c r="J42" s="250"/>
      <c r="K42" s="250"/>
      <c r="L42" s="251"/>
      <c r="M42" s="55"/>
      <c r="N42" s="190"/>
      <c r="O42" s="191"/>
      <c r="P42" s="191"/>
      <c r="Q42" s="184"/>
      <c r="R42" s="184"/>
      <c r="S42" s="61"/>
    </row>
    <row r="43" spans="1:19" ht="18" customHeight="1">
      <c r="A43" s="55"/>
      <c r="B43" s="122" t="s">
        <v>30</v>
      </c>
      <c r="C43" s="123"/>
      <c r="D43" s="123"/>
      <c r="E43" s="124" t="s">
        <v>31</v>
      </c>
      <c r="F43" s="34"/>
      <c r="G43" s="261" t="s">
        <v>138</v>
      </c>
      <c r="H43" s="262"/>
      <c r="I43" s="262"/>
      <c r="J43" s="262"/>
      <c r="K43" s="262"/>
      <c r="L43" s="263"/>
      <c r="M43" s="55"/>
      <c r="N43" s="192"/>
      <c r="O43" s="191"/>
      <c r="P43" s="191"/>
      <c r="Q43" s="184"/>
      <c r="R43" s="184"/>
    </row>
    <row r="44" spans="1:19" ht="18" customHeight="1">
      <c r="A44" s="55"/>
      <c r="B44" s="122" t="s">
        <v>32</v>
      </c>
      <c r="C44" s="123"/>
      <c r="D44" s="123"/>
      <c r="E44" s="124" t="s">
        <v>33</v>
      </c>
      <c r="F44" s="35"/>
      <c r="G44" s="261" t="s">
        <v>139</v>
      </c>
      <c r="H44" s="262"/>
      <c r="I44" s="262"/>
      <c r="J44" s="262"/>
      <c r="K44" s="262"/>
      <c r="L44" s="263"/>
      <c r="M44" s="55"/>
      <c r="N44" s="184"/>
      <c r="O44" s="191"/>
      <c r="P44" s="191"/>
      <c r="Q44" s="184"/>
      <c r="R44" s="184"/>
    </row>
    <row r="45" spans="1:19" ht="18" customHeight="1">
      <c r="A45" s="55"/>
      <c r="B45" s="122" t="s">
        <v>34</v>
      </c>
      <c r="C45" s="123"/>
      <c r="D45" s="123"/>
      <c r="E45" s="124" t="s">
        <v>35</v>
      </c>
      <c r="F45" s="34"/>
      <c r="G45" s="249" t="s">
        <v>140</v>
      </c>
      <c r="H45" s="250"/>
      <c r="I45" s="250"/>
      <c r="J45" s="250"/>
      <c r="K45" s="250"/>
      <c r="L45" s="251"/>
      <c r="M45" s="55"/>
      <c r="N45" s="193"/>
      <c r="O45" s="191"/>
      <c r="P45" s="194"/>
      <c r="Q45" s="193"/>
      <c r="R45" s="193"/>
    </row>
    <row r="46" spans="1:19" ht="18" customHeight="1">
      <c r="A46" s="55"/>
      <c r="B46" s="122" t="s">
        <v>36</v>
      </c>
      <c r="C46" s="123"/>
      <c r="D46" s="123"/>
      <c r="E46" s="124" t="s">
        <v>37</v>
      </c>
      <c r="F46" s="34"/>
      <c r="G46" s="249" t="s">
        <v>141</v>
      </c>
      <c r="H46" s="250"/>
      <c r="I46" s="250"/>
      <c r="J46" s="250"/>
      <c r="K46" s="250"/>
      <c r="L46" s="251"/>
      <c r="M46" s="55"/>
      <c r="O46" s="62"/>
      <c r="P46" s="63"/>
    </row>
    <row r="47" spans="1:19" ht="18" customHeight="1" thickBot="1">
      <c r="A47" s="55"/>
      <c r="B47" s="122" t="s">
        <v>38</v>
      </c>
      <c r="C47" s="123"/>
      <c r="D47" s="123"/>
      <c r="E47" s="124" t="s">
        <v>39</v>
      </c>
      <c r="F47" s="34"/>
      <c r="G47" s="289"/>
      <c r="H47" s="290"/>
      <c r="I47" s="290"/>
      <c r="J47" s="290"/>
      <c r="K47" s="290"/>
      <c r="L47" s="291"/>
      <c r="M47" s="55"/>
      <c r="O47" s="62"/>
      <c r="P47" s="63"/>
    </row>
    <row r="48" spans="1:19" ht="18" customHeight="1" thickTop="1" thickBot="1">
      <c r="A48" s="55"/>
      <c r="B48" s="122" t="s">
        <v>40</v>
      </c>
      <c r="C48" s="123"/>
      <c r="D48" s="123"/>
      <c r="E48" s="124" t="s">
        <v>18</v>
      </c>
      <c r="F48" s="35"/>
      <c r="G48" s="297" t="s">
        <v>148</v>
      </c>
      <c r="H48" s="298"/>
      <c r="I48" s="298"/>
      <c r="J48" s="298"/>
      <c r="K48" s="298"/>
      <c r="L48" s="299"/>
      <c r="M48" s="55"/>
      <c r="O48" s="62"/>
      <c r="P48" s="63"/>
    </row>
    <row r="49" spans="1:16" ht="18" customHeight="1" thickTop="1">
      <c r="A49" s="55"/>
      <c r="B49" s="122" t="s">
        <v>41</v>
      </c>
      <c r="C49" s="125"/>
      <c r="D49" s="125"/>
      <c r="E49" s="124" t="s">
        <v>42</v>
      </c>
      <c r="F49" s="34"/>
      <c r="G49" s="100" t="s">
        <v>44</v>
      </c>
      <c r="H49" s="101"/>
      <c r="I49" s="101"/>
      <c r="J49" s="102" t="s">
        <v>45</v>
      </c>
      <c r="K49" s="103"/>
      <c r="L49" s="104"/>
      <c r="M49" s="55"/>
      <c r="O49" s="62"/>
      <c r="P49" s="63"/>
    </row>
    <row r="50" spans="1:16" ht="18" customHeight="1" thickBot="1">
      <c r="A50" s="55"/>
      <c r="B50" s="126" t="s">
        <v>43</v>
      </c>
      <c r="C50" s="127"/>
      <c r="D50" s="127"/>
      <c r="E50" s="128">
        <v>50</v>
      </c>
      <c r="F50" s="34"/>
      <c r="G50" s="100" t="s">
        <v>46</v>
      </c>
      <c r="H50" s="101"/>
      <c r="I50" s="101"/>
      <c r="J50" s="102" t="s">
        <v>51</v>
      </c>
      <c r="K50" s="103"/>
      <c r="L50" s="104"/>
      <c r="M50" s="55"/>
      <c r="O50" s="62"/>
      <c r="P50" s="63"/>
    </row>
    <row r="51" spans="1:16" ht="18" customHeight="1" thickTop="1" thickBot="1">
      <c r="A51" s="55"/>
      <c r="B51" s="52"/>
      <c r="C51" s="53"/>
      <c r="D51" s="53"/>
      <c r="E51" s="53"/>
      <c r="F51" s="35"/>
      <c r="G51" s="100" t="s">
        <v>47</v>
      </c>
      <c r="H51" s="101"/>
      <c r="I51" s="101"/>
      <c r="J51" s="102" t="s">
        <v>55</v>
      </c>
      <c r="K51" s="103"/>
      <c r="L51" s="104"/>
      <c r="M51" s="55"/>
      <c r="O51" s="62"/>
      <c r="P51" s="63"/>
    </row>
    <row r="52" spans="1:16" ht="18" customHeight="1" thickTop="1" thickBot="1">
      <c r="A52" s="55"/>
      <c r="B52" s="294" t="s">
        <v>66</v>
      </c>
      <c r="C52" s="295"/>
      <c r="D52" s="295"/>
      <c r="E52" s="296"/>
      <c r="F52" s="34"/>
      <c r="G52" s="100" t="s">
        <v>48</v>
      </c>
      <c r="H52" s="101"/>
      <c r="I52" s="101"/>
      <c r="J52" s="102" t="s">
        <v>52</v>
      </c>
      <c r="K52" s="103"/>
      <c r="L52" s="104"/>
      <c r="M52" s="55"/>
      <c r="N52" s="65"/>
      <c r="O52" s="62"/>
      <c r="P52" s="63"/>
    </row>
    <row r="53" spans="1:16" ht="18" customHeight="1" thickTop="1">
      <c r="A53" s="55"/>
      <c r="B53" s="40">
        <f>SUM($F$10*$E$53)</f>
        <v>0</v>
      </c>
      <c r="C53" s="41">
        <v>1.33</v>
      </c>
      <c r="D53" s="42" t="s">
        <v>59</v>
      </c>
      <c r="E53" s="43">
        <v>0.75</v>
      </c>
      <c r="F53" s="242"/>
      <c r="G53" s="100" t="s">
        <v>49</v>
      </c>
      <c r="H53" s="101"/>
      <c r="I53" s="101"/>
      <c r="J53" s="102" t="s">
        <v>53</v>
      </c>
      <c r="K53" s="103"/>
      <c r="L53" s="104"/>
      <c r="M53" s="55"/>
      <c r="N53" s="243">
        <v>0.75</v>
      </c>
      <c r="O53" s="62"/>
      <c r="P53" s="63"/>
    </row>
    <row r="54" spans="1:16" ht="18" customHeight="1" thickBot="1">
      <c r="A54" s="55"/>
      <c r="B54" s="38">
        <f>SUM($F$10*$E$54)</f>
        <v>0</v>
      </c>
      <c r="C54" s="36">
        <v>1.5</v>
      </c>
      <c r="D54" s="37" t="s">
        <v>61</v>
      </c>
      <c r="E54" s="39">
        <v>0.66669999999999996</v>
      </c>
      <c r="F54" s="34"/>
      <c r="G54" s="105" t="s">
        <v>50</v>
      </c>
      <c r="H54" s="106"/>
      <c r="I54" s="106"/>
      <c r="J54" s="107" t="s">
        <v>54</v>
      </c>
      <c r="K54" s="108"/>
      <c r="L54" s="109"/>
      <c r="M54" s="55"/>
      <c r="N54" s="243">
        <v>0.66669999999999996</v>
      </c>
      <c r="O54" s="61"/>
    </row>
    <row r="55" spans="1:16" ht="18" customHeight="1" thickTop="1" thickBot="1">
      <c r="A55" s="55"/>
      <c r="B55" s="38">
        <f>SUM($F$10*$E$55)</f>
        <v>0</v>
      </c>
      <c r="C55" s="36">
        <v>1.6</v>
      </c>
      <c r="D55" s="37" t="s">
        <v>62</v>
      </c>
      <c r="E55" s="39">
        <v>0.625</v>
      </c>
      <c r="F55" s="32"/>
      <c r="G55" s="286" t="s">
        <v>74</v>
      </c>
      <c r="H55" s="287"/>
      <c r="I55" s="287"/>
      <c r="J55" s="287"/>
      <c r="K55" s="287"/>
      <c r="L55" s="288"/>
      <c r="M55" s="55"/>
      <c r="N55" s="243">
        <v>0.625</v>
      </c>
      <c r="O55" s="61"/>
    </row>
    <row r="56" spans="1:16" ht="18" customHeight="1" thickTop="1">
      <c r="A56" s="55"/>
      <c r="B56" s="38">
        <f>SUM($F$10*$E$56)</f>
        <v>0</v>
      </c>
      <c r="C56" s="36">
        <v>1.78</v>
      </c>
      <c r="D56" s="37" t="s">
        <v>63</v>
      </c>
      <c r="E56" s="39">
        <v>0.5625</v>
      </c>
      <c r="F56" s="32"/>
      <c r="G56" s="110" t="s">
        <v>11</v>
      </c>
      <c r="H56" s="111"/>
      <c r="I56" s="112"/>
      <c r="J56" s="112"/>
      <c r="K56" s="113"/>
      <c r="L56" s="114"/>
      <c r="M56" s="55"/>
      <c r="N56" s="243">
        <v>0.5625</v>
      </c>
    </row>
    <row r="57" spans="1:16" ht="18" customHeight="1">
      <c r="A57" s="55"/>
      <c r="B57" s="38">
        <f>SUM($F$10*$E$57)</f>
        <v>0</v>
      </c>
      <c r="C57" s="36">
        <v>1.7</v>
      </c>
      <c r="D57" s="37" t="s">
        <v>60</v>
      </c>
      <c r="E57" s="39">
        <v>0.58819999999999995</v>
      </c>
      <c r="F57" s="32"/>
      <c r="G57" s="115" t="s">
        <v>12</v>
      </c>
      <c r="H57" s="116"/>
      <c r="I57" s="117"/>
      <c r="J57" s="117"/>
      <c r="K57" s="103"/>
      <c r="L57" s="104"/>
      <c r="M57" s="55"/>
      <c r="N57" s="243">
        <v>0.58819999999999995</v>
      </c>
    </row>
    <row r="58" spans="1:16" ht="18" customHeight="1" thickBot="1">
      <c r="A58" s="55"/>
      <c r="B58" s="44">
        <f>SUM($F$10*$E$58)</f>
        <v>0</v>
      </c>
      <c r="C58" s="45">
        <v>2.35</v>
      </c>
      <c r="D58" s="46" t="s">
        <v>65</v>
      </c>
      <c r="E58" s="47">
        <v>0.42549999999999999</v>
      </c>
      <c r="F58" s="32"/>
      <c r="G58" s="115" t="s">
        <v>13</v>
      </c>
      <c r="H58" s="116"/>
      <c r="I58" s="117"/>
      <c r="J58" s="117"/>
      <c r="K58" s="117"/>
      <c r="L58" s="104"/>
      <c r="M58" s="55"/>
      <c r="N58" s="243">
        <v>0.42549999999999999</v>
      </c>
    </row>
    <row r="59" spans="1:16" ht="18" customHeight="1" thickTop="1" thickBot="1">
      <c r="A59" s="55"/>
      <c r="B59" s="49" t="s">
        <v>5</v>
      </c>
      <c r="C59" s="50" t="s">
        <v>67</v>
      </c>
      <c r="D59" s="50" t="s">
        <v>68</v>
      </c>
      <c r="E59" s="51" t="s">
        <v>69</v>
      </c>
      <c r="F59" s="60"/>
      <c r="G59" s="118" t="s">
        <v>14</v>
      </c>
      <c r="H59" s="119"/>
      <c r="I59" s="120"/>
      <c r="J59" s="120"/>
      <c r="K59" s="121"/>
      <c r="L59" s="109"/>
      <c r="M59" s="55"/>
      <c r="N59" s="243">
        <f>$H$14</f>
        <v>0</v>
      </c>
    </row>
    <row r="60" spans="1:16" s="65" customFormat="1" ht="18" customHeight="1" thickTop="1">
      <c r="A60" s="66"/>
      <c r="B60" s="97"/>
      <c r="C60" s="95"/>
      <c r="D60" s="95"/>
      <c r="E60" s="241"/>
      <c r="F60" s="32"/>
      <c r="G60" s="292" t="s">
        <v>178</v>
      </c>
      <c r="H60" s="292"/>
      <c r="I60" s="292"/>
      <c r="J60" s="292"/>
      <c r="K60" s="292"/>
      <c r="L60" s="292"/>
      <c r="M60" s="66"/>
    </row>
    <row r="61" spans="1:16" s="65" customFormat="1" ht="18" customHeight="1">
      <c r="A61" s="66"/>
      <c r="B61" s="98"/>
      <c r="C61" s="195" t="b">
        <v>0</v>
      </c>
      <c r="D61" s="285" t="s">
        <v>172</v>
      </c>
      <c r="E61" s="285"/>
      <c r="F61" s="32"/>
      <c r="G61" s="293"/>
      <c r="H61" s="293"/>
      <c r="I61" s="293"/>
      <c r="J61" s="293"/>
      <c r="K61" s="293"/>
      <c r="L61" s="293"/>
      <c r="M61" s="66"/>
    </row>
    <row r="62" spans="1:16" ht="15" customHeight="1">
      <c r="A62" s="55"/>
      <c r="B62" s="99"/>
      <c r="C62" s="236" t="b">
        <v>0</v>
      </c>
      <c r="D62" s="284" t="s">
        <v>109</v>
      </c>
      <c r="E62" s="284"/>
      <c r="F62" s="284"/>
      <c r="G62" s="293"/>
      <c r="H62" s="293"/>
      <c r="I62" s="293"/>
      <c r="J62" s="293"/>
      <c r="K62" s="293"/>
      <c r="L62" s="293"/>
      <c r="M62" s="55"/>
      <c r="N62" s="65"/>
    </row>
    <row r="63" spans="1:16" ht="7.35" customHeight="1">
      <c r="A63" s="55"/>
      <c r="B63" s="55"/>
      <c r="C63" s="55"/>
      <c r="D63" s="55"/>
      <c r="E63" s="55"/>
      <c r="F63" s="55"/>
      <c r="G63" s="55"/>
      <c r="H63" s="55"/>
      <c r="I63" s="55"/>
      <c r="J63" s="55"/>
      <c r="K63" s="55"/>
      <c r="L63" s="55"/>
      <c r="M63" s="55"/>
    </row>
    <row r="72" spans="7:9">
      <c r="G72" s="65"/>
      <c r="H72" s="65"/>
      <c r="I72" s="65"/>
    </row>
    <row r="73" spans="7:9">
      <c r="G73" s="65"/>
      <c r="H73" s="65"/>
      <c r="I73" s="65"/>
    </row>
    <row r="74" spans="7:9">
      <c r="G74" s="65"/>
      <c r="H74" s="65"/>
      <c r="I74" s="65"/>
    </row>
    <row r="75" spans="7:9">
      <c r="G75" s="65"/>
      <c r="H75" s="65"/>
      <c r="I75" s="65"/>
    </row>
    <row r="76" spans="7:9">
      <c r="G76" s="65"/>
      <c r="H76" s="65"/>
      <c r="I76" s="65"/>
    </row>
    <row r="77" spans="7:9">
      <c r="G77" s="65"/>
      <c r="H77" s="65"/>
      <c r="I77" s="65"/>
    </row>
    <row r="78" spans="7:9">
      <c r="G78" s="65"/>
      <c r="H78" s="65"/>
      <c r="I78" s="65"/>
    </row>
    <row r="79" spans="7:9">
      <c r="G79" s="65"/>
      <c r="H79" s="65"/>
      <c r="I79" s="65"/>
    </row>
    <row r="80" spans="7:9">
      <c r="G80" s="65"/>
      <c r="H80" s="65"/>
      <c r="I80" s="65"/>
    </row>
    <row r="81" spans="7:9">
      <c r="G81" s="65"/>
      <c r="H81" s="65"/>
      <c r="I81" s="65"/>
    </row>
  </sheetData>
  <sheetProtection password="F64F" sheet="1" objects="1" scenarios="1" selectLockedCells="1"/>
  <dataConsolidate/>
  <mergeCells count="59">
    <mergeCell ref="B2:F2"/>
    <mergeCell ref="B24:E24"/>
    <mergeCell ref="B3:D3"/>
    <mergeCell ref="B4:D4"/>
    <mergeCell ref="B7:L7"/>
    <mergeCell ref="D9:E9"/>
    <mergeCell ref="G3:H3"/>
    <mergeCell ref="G16:I16"/>
    <mergeCell ref="G6:J6"/>
    <mergeCell ref="B5:D5"/>
    <mergeCell ref="G5:J5"/>
    <mergeCell ref="G21:L21"/>
    <mergeCell ref="G17:I17"/>
    <mergeCell ref="G18:I18"/>
    <mergeCell ref="J18:L18"/>
    <mergeCell ref="K2:L2"/>
    <mergeCell ref="B34:E34"/>
    <mergeCell ref="G4:H4"/>
    <mergeCell ref="D17:F17"/>
    <mergeCell ref="H22:L22"/>
    <mergeCell ref="B19:L19"/>
    <mergeCell ref="B32:L32"/>
    <mergeCell ref="B6:D6"/>
    <mergeCell ref="H23:L23"/>
    <mergeCell ref="H24:L24"/>
    <mergeCell ref="H25:L25"/>
    <mergeCell ref="J16:L16"/>
    <mergeCell ref="K10:L10"/>
    <mergeCell ref="K11:L11"/>
    <mergeCell ref="K12:L12"/>
    <mergeCell ref="G15:L15"/>
    <mergeCell ref="J17:L17"/>
    <mergeCell ref="D62:F62"/>
    <mergeCell ref="D61:E61"/>
    <mergeCell ref="G55:L55"/>
    <mergeCell ref="G46:L47"/>
    <mergeCell ref="G60:L62"/>
    <mergeCell ref="B52:E52"/>
    <mergeCell ref="G48:L48"/>
    <mergeCell ref="J3:K3"/>
    <mergeCell ref="J4:K4"/>
    <mergeCell ref="B27:L27"/>
    <mergeCell ref="H9:I9"/>
    <mergeCell ref="J9:L9"/>
    <mergeCell ref="G45:L45"/>
    <mergeCell ref="J28:K28"/>
    <mergeCell ref="J30:K30"/>
    <mergeCell ref="H29:I29"/>
    <mergeCell ref="H30:I30"/>
    <mergeCell ref="J29:K29"/>
    <mergeCell ref="H28:I28"/>
    <mergeCell ref="G43:L43"/>
    <mergeCell ref="G44:L44"/>
    <mergeCell ref="G34:L34"/>
    <mergeCell ref="G35:L35"/>
    <mergeCell ref="G36:L36"/>
    <mergeCell ref="G37:L38"/>
    <mergeCell ref="G39:L40"/>
    <mergeCell ref="G41:L42"/>
  </mergeCells>
  <phoneticPr fontId="6" type="noConversion"/>
  <conditionalFormatting sqref="C23">
    <cfRule type="cellIs" dxfId="42" priority="114" operator="between">
      <formula>9.99</formula>
      <formula>7</formula>
    </cfRule>
    <cfRule type="cellIs" dxfId="41" priority="115" operator="between">
      <formula>15</formula>
      <formula>10</formula>
    </cfRule>
    <cfRule type="cellIs" dxfId="40" priority="116" operator="between">
      <formula>15</formula>
      <formula>10</formula>
    </cfRule>
    <cfRule type="cellIs" dxfId="39" priority="117" operator="between">
      <formula>15</formula>
      <formula>10</formula>
    </cfRule>
    <cfRule type="cellIs" dxfId="38" priority="118" operator="lessThan">
      <formula>10</formula>
    </cfRule>
    <cfRule type="cellIs" dxfId="37" priority="119" operator="between">
      <formula>15</formula>
      <formula>10</formula>
    </cfRule>
    <cfRule type="cellIs" dxfId="36" priority="120" operator="lessThan">
      <formula>10</formula>
    </cfRule>
    <cfRule type="cellIs" dxfId="35" priority="121" operator="between">
      <formula>15</formula>
      <formula>10</formula>
    </cfRule>
    <cfRule type="cellIs" dxfId="34" priority="122" operator="lessThan">
      <formula>7</formula>
    </cfRule>
    <cfRule type="cellIs" dxfId="33" priority="123" operator="lessThan">
      <formula>7</formula>
    </cfRule>
    <cfRule type="cellIs" dxfId="32" priority="124" operator="between">
      <formula>15</formula>
      <formula>7.01</formula>
    </cfRule>
    <cfRule type="cellIs" dxfId="31" priority="125" operator="between">
      <formula>7.01</formula>
      <formula>10.0015</formula>
    </cfRule>
    <cfRule type="cellIs" dxfId="30" priority="126" operator="lessThan">
      <formula>7</formula>
    </cfRule>
    <cfRule type="cellIs" dxfId="29" priority="127" operator="between">
      <formula>15</formula>
      <formula>7.1</formula>
    </cfRule>
    <cfRule type="cellIs" dxfId="28" priority="128" operator="lessThan">
      <formula>15</formula>
    </cfRule>
    <cfRule type="cellIs" dxfId="27" priority="129" operator="lessThan">
      <formula>15</formula>
    </cfRule>
    <cfRule type="cellIs" dxfId="26" priority="133" operator="lessThan">
      <formula>15</formula>
    </cfRule>
  </conditionalFormatting>
  <conditionalFormatting sqref="C30">
    <cfRule type="cellIs" dxfId="25" priority="131" operator="lessThan">
      <formula>$J$28</formula>
    </cfRule>
    <cfRule type="cellIs" dxfId="24" priority="132" operator="greaterThan">
      <formula>$J$29</formula>
    </cfRule>
  </conditionalFormatting>
  <conditionalFormatting sqref="C15">
    <cfRule type="cellIs" dxfId="23" priority="22" operator="greaterThan">
      <formula>1</formula>
    </cfRule>
    <cfRule type="cellIs" dxfId="22" priority="23" operator="lessThan">
      <formula>1</formula>
    </cfRule>
    <cfRule type="cellIs" dxfId="21" priority="24" operator="equal">
      <formula>1</formula>
    </cfRule>
    <cfRule type="cellIs" dxfId="20" priority="25" operator="equal">
      <formula>1</formula>
    </cfRule>
    <cfRule type="cellIs" dxfId="19" priority="26" operator="equal">
      <formula>1</formula>
    </cfRule>
    <cfRule type="cellIs" dxfId="18" priority="27" operator="equal">
      <formula>1</formula>
    </cfRule>
    <cfRule type="cellIs" dxfId="17" priority="28" operator="equal">
      <formula>1</formula>
    </cfRule>
  </conditionalFormatting>
  <conditionalFormatting sqref="C17">
    <cfRule type="cellIs" dxfId="16" priority="9" operator="lessThan">
      <formula>80</formula>
    </cfRule>
    <cfRule type="cellIs" dxfId="15" priority="10" operator="equal">
      <formula>80</formula>
    </cfRule>
    <cfRule type="cellIs" dxfId="14" priority="14" operator="lessThan">
      <formula>60</formula>
    </cfRule>
    <cfRule type="cellIs" dxfId="13" priority="15" operator="lessThan">
      <formula>50</formula>
    </cfRule>
    <cfRule type="cellIs" dxfId="12" priority="16" operator="lessThan">
      <formula>60</formula>
    </cfRule>
    <cfRule type="cellIs" dxfId="11" priority="17" operator="lessThan">
      <formula>60</formula>
    </cfRule>
    <cfRule type="cellIs" dxfId="10" priority="18" operator="lessThan">
      <formula>60</formula>
    </cfRule>
    <cfRule type="cellIs" dxfId="9" priority="19" operator="greaterThan">
      <formula>60</formula>
    </cfRule>
    <cfRule type="cellIs" dxfId="8" priority="20" operator="equal">
      <formula>60</formula>
    </cfRule>
  </conditionalFormatting>
  <conditionalFormatting sqref="C18">
    <cfRule type="cellIs" dxfId="7" priority="11" operator="lessThan">
      <formula>0.25</formula>
    </cfRule>
    <cfRule type="cellIs" dxfId="6" priority="12" operator="greaterThan">
      <formula>0.25</formula>
    </cfRule>
    <cfRule type="cellIs" dxfId="5" priority="13" operator="equal">
      <formula>0.25</formula>
    </cfRule>
  </conditionalFormatting>
  <conditionalFormatting sqref="C13">
    <cfRule type="cellIs" dxfId="4" priority="7" operator="greaterThan">
      <formula>75</formula>
    </cfRule>
  </conditionalFormatting>
  <conditionalFormatting sqref="F29">
    <cfRule type="cellIs" dxfId="3" priority="6" operator="lessThan">
      <formula>$G$29</formula>
    </cfRule>
  </conditionalFormatting>
  <conditionalFormatting sqref="G23:G25">
    <cfRule type="cellIs" dxfId="2" priority="5" operator="lessThan">
      <formula>$G$22</formula>
    </cfRule>
  </conditionalFormatting>
  <conditionalFormatting sqref="H14">
    <cfRule type="cellIs" dxfId="1" priority="2" operator="equal">
      <formula>0</formula>
    </cfRule>
    <cfRule type="cellIs" dxfId="0" priority="1" operator="greaterThan">
      <formula>0.9999</formula>
    </cfRule>
  </conditionalFormatting>
  <dataValidations xWindow="400" yWindow="445" count="2">
    <dataValidation type="list" allowBlank="1" showErrorMessage="1" promptTitle="Specified Aspect Ratio" sqref="H13">
      <formula1>$N$53:$N$59</formula1>
    </dataValidation>
    <dataValidation type="list" showDropDown="1" showErrorMessage="1" promptTitle="Specified Aspect Ratio" sqref="G13">
      <formula1>$E$53:$E$58</formula1>
    </dataValidation>
  </dataValidations>
  <printOptions horizontalCentered="1"/>
  <pageMargins left="0.35" right="0.35" top="0.5" bottom="0.75" header="0" footer="0.5"/>
  <pageSetup orientation="landscape" horizontalDpi="4294967293" r:id="rId1"/>
  <headerFooter>
    <oddFooter>&amp;L Copyright 2016 - 2018 | Michael Fay | All Rights Reserved&amp;C&amp;P&amp;RRev. 5.0</oddFooter>
  </headerFooter>
  <ignoredErrors>
    <ignoredError sqref="E45" twoDigitTextYear="1"/>
    <ignoredError sqref="E49"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Projection Calcs</vt:lpstr>
      <vt:lpstr>'Projection Calcs'!Aspect_Ratio</vt:lpstr>
      <vt:lpstr>Aspect_Ratios</vt:lpstr>
      <vt:lpstr>'Projection Calcs'!Checkerboard</vt:lpstr>
      <vt:lpstr>'Projection Calcs'!Print_Area</vt:lpstr>
      <vt:lpstr>Screen_Ratio_Height_Calc_Table</vt:lpstr>
    </vt:vector>
  </TitlesOfParts>
  <Company>Sound Image,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 Estimating 2012 Beta 2.1</dc:title>
  <dc:creator>MFay</dc:creator>
  <cp:lastModifiedBy>mfay</cp:lastModifiedBy>
  <cp:lastPrinted>2018-08-28T23:59:08Z</cp:lastPrinted>
  <dcterms:created xsi:type="dcterms:W3CDTF">1999-04-27T18:16:47Z</dcterms:created>
  <dcterms:modified xsi:type="dcterms:W3CDTF">2018-09-12T23:44:00Z</dcterms:modified>
</cp:coreProperties>
</file>